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M3PEPF00015C63\EXCELCNV\b9a9d45f-9b51-4390-a549-ce0b2ee01ccc\"/>
    </mc:Choice>
  </mc:AlternateContent>
  <xr:revisionPtr revIDLastSave="0" documentId="8_{B9097269-3FCD-4608-AA7B-928F94E76BB4}" xr6:coauthVersionLast="47" xr6:coauthVersionMax="47" xr10:uidLastSave="{00000000-0000-0000-0000-000000000000}"/>
  <bookViews>
    <workbookView xWindow="-60" yWindow="-60" windowWidth="15480" windowHeight="11640" tabRatio="447" xr2:uid="{2878BD2C-0D6A-4CB9-BAE2-EF746B27A88C}"/>
  </bookViews>
  <sheets>
    <sheet name="Petronas_Becool" sheetId="1" r:id="rId1"/>
    <sheet name="Лист 2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0" i="1" l="1"/>
  <c r="AE23" i="1"/>
  <c r="W30" i="1"/>
  <c r="W29" i="1"/>
  <c r="W28" i="1"/>
  <c r="W27" i="1"/>
  <c r="W26" i="1"/>
  <c r="W25" i="1"/>
  <c r="X23" i="1"/>
  <c r="W22" i="1"/>
  <c r="W21" i="1"/>
  <c r="W20" i="1"/>
  <c r="W19" i="1"/>
  <c r="W17" i="1"/>
  <c r="W14" i="1"/>
  <c r="W11" i="1"/>
  <c r="X9" i="1"/>
  <c r="W8" i="1"/>
  <c r="W7" i="1"/>
  <c r="W5" i="1"/>
  <c r="W4" i="1"/>
  <c r="P30" i="1"/>
  <c r="P29" i="1"/>
  <c r="P28" i="1"/>
  <c r="P27" i="1"/>
  <c r="P26" i="1"/>
  <c r="Q25" i="1"/>
  <c r="S25" i="1"/>
  <c r="P24" i="1"/>
  <c r="P22" i="1"/>
  <c r="P21" i="1"/>
  <c r="P20" i="1"/>
  <c r="P19" i="1"/>
  <c r="P18" i="1"/>
  <c r="P17" i="1"/>
  <c r="P14" i="1"/>
  <c r="Q13" i="1"/>
  <c r="P11" i="1"/>
  <c r="Q9" i="1"/>
  <c r="P8" i="1"/>
  <c r="P7" i="1"/>
  <c r="P6" i="1"/>
  <c r="I26" i="1"/>
  <c r="I25" i="1"/>
  <c r="I24" i="1"/>
  <c r="I23" i="1"/>
  <c r="I22" i="1"/>
  <c r="I21" i="1"/>
  <c r="D30" i="1"/>
  <c r="D28" i="1"/>
  <c r="D26" i="1"/>
  <c r="D25" i="1"/>
  <c r="D24" i="1"/>
  <c r="D22" i="1"/>
  <c r="D21" i="1"/>
  <c r="D19" i="1"/>
  <c r="D17" i="1"/>
  <c r="D11" i="1"/>
  <c r="D8" i="1"/>
  <c r="E4" i="3"/>
  <c r="F4" i="3" s="1"/>
  <c r="D7" i="1" s="1"/>
  <c r="E5" i="3"/>
  <c r="F5" i="3" s="1"/>
  <c r="D4" i="1" s="1"/>
  <c r="E4" i="1" s="1"/>
  <c r="E6" i="3"/>
  <c r="F6" i="3" s="1"/>
  <c r="D6" i="1" s="1"/>
  <c r="E7" i="3"/>
  <c r="F7" i="3" s="1"/>
  <c r="D9" i="1" s="1"/>
  <c r="E8" i="3"/>
  <c r="F8" i="3" s="1"/>
  <c r="D12" i="1" s="1"/>
  <c r="E9" i="3"/>
  <c r="F9" i="3" s="1"/>
  <c r="D15" i="1" s="1"/>
  <c r="E10" i="3"/>
  <c r="F10" i="3" s="1"/>
  <c r="D23" i="1" s="1"/>
  <c r="E11" i="3"/>
  <c r="F11" i="3" s="1"/>
  <c r="D10" i="1" s="1"/>
  <c r="E12" i="3"/>
  <c r="F12" i="3" s="1"/>
  <c r="D13" i="1" s="1"/>
  <c r="E13" i="1" s="1"/>
  <c r="S13" i="1" s="1"/>
  <c r="E13" i="3"/>
  <c r="F13" i="3" s="1"/>
  <c r="D16" i="1" s="1"/>
  <c r="E16" i="1" s="1"/>
  <c r="E14" i="3"/>
  <c r="F14" i="3" s="1"/>
  <c r="D18" i="1" s="1"/>
  <c r="E18" i="1" s="1"/>
  <c r="E15" i="3"/>
  <c r="F15" i="3" s="1"/>
  <c r="D20" i="1" s="1"/>
  <c r="E20" i="1" s="1"/>
  <c r="E16" i="3"/>
  <c r="F16" i="3" s="1"/>
  <c r="E17" i="3"/>
  <c r="F17" i="3" s="1"/>
  <c r="E18" i="3"/>
  <c r="F18" i="3" s="1"/>
  <c r="E19" i="3"/>
  <c r="F19" i="3" s="1"/>
  <c r="P10" i="1" s="1"/>
  <c r="Q10" i="1" s="1"/>
  <c r="E20" i="3"/>
  <c r="F20" i="3" s="1"/>
  <c r="E21" i="3"/>
  <c r="F21" i="3" s="1"/>
  <c r="E22" i="3"/>
  <c r="F22" i="3" s="1"/>
  <c r="P15" i="1" s="1"/>
  <c r="Q15" i="1" s="1"/>
  <c r="E23" i="3"/>
  <c r="F23" i="3" s="1"/>
  <c r="P16" i="1" s="1"/>
  <c r="E24" i="3"/>
  <c r="F24" i="3" s="1"/>
  <c r="E25" i="3"/>
  <c r="F25" i="3" s="1"/>
  <c r="D14" i="1" s="1"/>
  <c r="E14" i="1" s="1"/>
  <c r="E26" i="3"/>
  <c r="F26" i="3" s="1"/>
  <c r="AE27" i="1" s="1"/>
  <c r="E27" i="3"/>
  <c r="F27" i="3" s="1"/>
  <c r="AE29" i="1" s="1"/>
  <c r="E28" i="3"/>
  <c r="F28" i="3" s="1"/>
  <c r="AE26" i="1" s="1"/>
  <c r="E29" i="3"/>
  <c r="F29" i="3" s="1"/>
  <c r="E30" i="3"/>
  <c r="F30" i="3" s="1"/>
  <c r="E31" i="3"/>
  <c r="F31" i="3" s="1"/>
  <c r="E32" i="3"/>
  <c r="F32" i="3" s="1"/>
  <c r="W15" i="1" s="1"/>
  <c r="E33" i="3"/>
  <c r="F33" i="3" s="1"/>
  <c r="W16" i="1" s="1"/>
  <c r="E34" i="3"/>
  <c r="F34" i="3" s="1"/>
  <c r="W18" i="1" s="1"/>
  <c r="E35" i="3"/>
  <c r="F35" i="3" s="1"/>
  <c r="E36" i="3"/>
  <c r="F36" i="3" s="1"/>
  <c r="E37" i="3"/>
  <c r="F37" i="3" s="1"/>
  <c r="E38" i="3"/>
  <c r="F38" i="3" s="1"/>
  <c r="W10" i="1" s="1"/>
  <c r="X10" i="1" s="1"/>
  <c r="E39" i="3"/>
  <c r="F39" i="3" s="1"/>
  <c r="E40" i="3"/>
  <c r="F40" i="3" s="1"/>
  <c r="AE25" i="1" s="1"/>
  <c r="E41" i="3"/>
  <c r="F41" i="3" s="1"/>
  <c r="AE28" i="1" s="1"/>
  <c r="E42" i="3"/>
  <c r="F42" i="3" s="1"/>
  <c r="AE4" i="1" s="1"/>
  <c r="AF4" i="1" s="1"/>
  <c r="E43" i="3"/>
  <c r="F43" i="3" s="1"/>
  <c r="AE5" i="1" s="1"/>
  <c r="AF5" i="1" s="1"/>
  <c r="E44" i="3"/>
  <c r="F44" i="3" s="1"/>
  <c r="AE6" i="1" s="1"/>
  <c r="AF6" i="1" s="1"/>
  <c r="AL6" i="1" s="1"/>
  <c r="E45" i="3"/>
  <c r="F45" i="3" s="1"/>
  <c r="AE7" i="1" s="1"/>
  <c r="AF7" i="1" s="1"/>
  <c r="AL7" i="1" s="1"/>
  <c r="E46" i="3"/>
  <c r="F46" i="3" s="1"/>
  <c r="AE8" i="1" s="1"/>
  <c r="AF8" i="1" s="1"/>
  <c r="E47" i="3"/>
  <c r="F47" i="3" s="1"/>
  <c r="AE12" i="1" s="1"/>
  <c r="AF12" i="1" s="1"/>
  <c r="E48" i="3"/>
  <c r="F48" i="3" s="1"/>
  <c r="AE13" i="1" s="1"/>
  <c r="AF13" i="1" s="1"/>
  <c r="E49" i="3"/>
  <c r="F49" i="3" s="1"/>
  <c r="AE14" i="1" s="1"/>
  <c r="AF14" i="1" s="1"/>
  <c r="E50" i="3"/>
  <c r="F50" i="3" s="1"/>
  <c r="AE15" i="1" s="1"/>
  <c r="E51" i="3"/>
  <c r="F51" i="3" s="1"/>
  <c r="AE16" i="1" s="1"/>
  <c r="AF16" i="1" s="1"/>
  <c r="E52" i="3"/>
  <c r="F52" i="3" s="1"/>
  <c r="AE17" i="1" s="1"/>
  <c r="AF17" i="1" s="1"/>
  <c r="AL17" i="1" s="1"/>
  <c r="E53" i="3"/>
  <c r="F53" i="3" s="1"/>
  <c r="AE18" i="1" s="1"/>
  <c r="E54" i="3"/>
  <c r="F54" i="3" s="1"/>
  <c r="AE19" i="1" s="1"/>
  <c r="AF19" i="1" s="1"/>
  <c r="E55" i="3"/>
  <c r="F55" i="3" s="1"/>
  <c r="AE20" i="1" s="1"/>
  <c r="AF20" i="1" s="1"/>
  <c r="AL20" i="1" s="1"/>
  <c r="E56" i="3"/>
  <c r="F56" i="3" s="1"/>
  <c r="AE9" i="1" s="1"/>
  <c r="AF9" i="1" s="1"/>
  <c r="AL9" i="1" s="1"/>
  <c r="E57" i="3"/>
  <c r="F57" i="3" s="1"/>
  <c r="AE10" i="1" s="1"/>
  <c r="AF10" i="1" s="1"/>
  <c r="E58" i="3"/>
  <c r="F58" i="3" s="1"/>
  <c r="AE11" i="1" s="1"/>
  <c r="AF11" i="1" s="1"/>
  <c r="AL11" i="1" s="1"/>
  <c r="E59" i="3"/>
  <c r="F59" i="3" s="1"/>
  <c r="AE22" i="1" s="1"/>
  <c r="AF22" i="1" s="1"/>
  <c r="E60" i="3"/>
  <c r="F60" i="3" s="1"/>
  <c r="AE24" i="1" s="1"/>
  <c r="E61" i="3"/>
  <c r="F61" i="3" s="1"/>
  <c r="AE21" i="1" s="1"/>
  <c r="AF21" i="1" s="1"/>
  <c r="AL21" i="1" s="1"/>
  <c r="E62" i="3"/>
  <c r="F62" i="3" s="1"/>
  <c r="D27" i="1" s="1"/>
  <c r="E63" i="3"/>
  <c r="F63" i="3" s="1"/>
  <c r="D29" i="1" s="1"/>
  <c r="E64" i="3"/>
  <c r="F64" i="3" s="1"/>
  <c r="I27" i="1" s="1"/>
  <c r="J27" i="1" s="1"/>
  <c r="E65" i="3"/>
  <c r="F65" i="3" s="1"/>
  <c r="I29" i="1" s="1"/>
  <c r="E66" i="3"/>
  <c r="F66" i="3" s="1"/>
  <c r="I4" i="1" s="1"/>
  <c r="E67" i="3"/>
  <c r="F67" i="3" s="1"/>
  <c r="I6" i="1" s="1"/>
  <c r="E68" i="3"/>
  <c r="F68" i="3" s="1"/>
  <c r="I9" i="1" s="1"/>
  <c r="J9" i="1" s="1"/>
  <c r="E69" i="3"/>
  <c r="F69" i="3" s="1"/>
  <c r="I12" i="1" s="1"/>
  <c r="E70" i="3"/>
  <c r="F70" i="3" s="1"/>
  <c r="I15" i="1" s="1"/>
  <c r="J15" i="1" s="1"/>
  <c r="E71" i="3"/>
  <c r="F71" i="3" s="1"/>
  <c r="I30" i="1" s="1"/>
  <c r="E72" i="3"/>
  <c r="F72" i="3" s="1"/>
  <c r="I5" i="1" s="1"/>
  <c r="E73" i="3"/>
  <c r="F73" i="3" s="1"/>
  <c r="I7" i="1" s="1"/>
  <c r="J7" i="1" s="1"/>
  <c r="AJ7" i="1" s="1"/>
  <c r="E74" i="3"/>
  <c r="F74" i="3" s="1"/>
  <c r="I10" i="1" s="1"/>
  <c r="J10" i="1" s="1"/>
  <c r="E75" i="3"/>
  <c r="F75" i="3" s="1"/>
  <c r="I13" i="1" s="1"/>
  <c r="E76" i="3"/>
  <c r="F76" i="3" s="1"/>
  <c r="I16" i="1" s="1"/>
  <c r="J16" i="1" s="1"/>
  <c r="E77" i="3"/>
  <c r="F77" i="3" s="1"/>
  <c r="I18" i="1" s="1"/>
  <c r="E78" i="3"/>
  <c r="F78" i="3" s="1"/>
  <c r="I20" i="1" s="1"/>
  <c r="J20" i="1" s="1"/>
  <c r="E79" i="3"/>
  <c r="F79" i="3" s="1"/>
  <c r="I28" i="1" s="1"/>
  <c r="E80" i="3"/>
  <c r="F80" i="3" s="1"/>
  <c r="I8" i="1" s="1"/>
  <c r="J8" i="1" s="1"/>
  <c r="L8" i="1" s="1"/>
  <c r="E81" i="3"/>
  <c r="F81" i="3" s="1"/>
  <c r="I11" i="1" s="1"/>
  <c r="J11" i="1" s="1"/>
  <c r="E82" i="3"/>
  <c r="F82" i="3" s="1"/>
  <c r="I14" i="1" s="1"/>
  <c r="J14" i="1" s="1"/>
  <c r="E83" i="3"/>
  <c r="F83" i="3" s="1"/>
  <c r="I17" i="1" s="1"/>
  <c r="J17" i="1" s="1"/>
  <c r="L17" i="1" s="1"/>
  <c r="E84" i="3"/>
  <c r="F84" i="3" s="1"/>
  <c r="I19" i="1" s="1"/>
  <c r="J19" i="1" s="1"/>
  <c r="E3" i="3"/>
  <c r="F3" i="3" s="1"/>
  <c r="D5" i="1" s="1"/>
  <c r="AF29" i="1"/>
  <c r="AL29" i="1"/>
  <c r="X24" i="1"/>
  <c r="X12" i="1"/>
  <c r="Q23" i="1"/>
  <c r="AL23" i="1"/>
  <c r="Q4" i="1"/>
  <c r="J30" i="1"/>
  <c r="J29" i="1"/>
  <c r="J28" i="1"/>
  <c r="L28" i="1"/>
  <c r="J18" i="1"/>
  <c r="J6" i="1"/>
  <c r="J5" i="1"/>
  <c r="J4" i="1"/>
  <c r="E29" i="1"/>
  <c r="S29" i="1"/>
  <c r="E23" i="1"/>
  <c r="S23" i="1"/>
  <c r="E12" i="1"/>
  <c r="E10" i="1"/>
  <c r="AH10" i="1"/>
  <c r="E9" i="1"/>
  <c r="E7" i="1"/>
  <c r="E6" i="1"/>
  <c r="L6" i="1" s="1"/>
  <c r="E5" i="1"/>
  <c r="AF26" i="1"/>
  <c r="AJ26" i="1"/>
  <c r="X13" i="1"/>
  <c r="Z13" i="1"/>
  <c r="Q16" i="1"/>
  <c r="AL16" i="1" s="1"/>
  <c r="Q5" i="1"/>
  <c r="AL5" i="1"/>
  <c r="J13" i="1"/>
  <c r="E27" i="1"/>
  <c r="AJ23" i="1"/>
  <c r="L26" i="1"/>
  <c r="L24" i="1"/>
  <c r="L22" i="1"/>
  <c r="L21" i="1"/>
  <c r="AF28" i="1"/>
  <c r="AJ28" i="1" s="1"/>
  <c r="AH28" i="1"/>
  <c r="S8" i="1"/>
  <c r="S24" i="1"/>
  <c r="AF18" i="1"/>
  <c r="AL18" i="1"/>
  <c r="J12" i="1"/>
  <c r="X18" i="1"/>
  <c r="AF27" i="1"/>
  <c r="AH27" i="1" s="1"/>
  <c r="AL27" i="1"/>
  <c r="AF25" i="1"/>
  <c r="AJ25" i="1"/>
  <c r="X6" i="1"/>
  <c r="Z6" i="1"/>
  <c r="X16" i="1"/>
  <c r="Z22" i="1"/>
  <c r="S22" i="1"/>
  <c r="E15" i="1"/>
  <c r="AF15" i="1"/>
  <c r="X15" i="1"/>
  <c r="Q12" i="1"/>
  <c r="S12" i="1"/>
  <c r="Z11" i="1"/>
  <c r="Z17" i="1"/>
  <c r="S19" i="1"/>
  <c r="S17" i="1"/>
  <c r="Z19" i="1"/>
  <c r="Z8" i="1"/>
  <c r="S11" i="1"/>
  <c r="L25" i="1"/>
  <c r="Z15" i="1"/>
  <c r="AJ17" i="1"/>
  <c r="AL19" i="1"/>
  <c r="AH19" i="1"/>
  <c r="AL8" i="1"/>
  <c r="AH8" i="1"/>
  <c r="AJ10" i="1"/>
  <c r="AL14" i="1"/>
  <c r="Z24" i="1"/>
  <c r="S10" i="1"/>
  <c r="AJ8" i="1"/>
  <c r="Z7" i="1"/>
  <c r="AH7" i="1"/>
  <c r="S7" i="1"/>
  <c r="L7" i="1"/>
  <c r="Z16" i="1"/>
  <c r="S6" i="1"/>
  <c r="Z4" i="1"/>
  <c r="AJ22" i="1"/>
  <c r="AH22" i="1"/>
  <c r="AL22" i="1"/>
  <c r="AL4" i="1"/>
  <c r="AJ9" i="1"/>
  <c r="L9" i="1"/>
  <c r="Z14" i="1"/>
  <c r="AH14" i="1"/>
  <c r="S14" i="1"/>
  <c r="AJ13" i="1"/>
  <c r="AJ4" i="1"/>
  <c r="AH16" i="1"/>
  <c r="Z9" i="1"/>
  <c r="AH9" i="1"/>
  <c r="AJ29" i="1"/>
  <c r="L29" i="1"/>
  <c r="AJ16" i="1"/>
  <c r="AJ30" i="1"/>
  <c r="L30" i="1"/>
  <c r="S15" i="1"/>
  <c r="AH15" i="1"/>
  <c r="AJ12" i="1"/>
  <c r="L12" i="1"/>
  <c r="Z10" i="1"/>
  <c r="Z27" i="1"/>
  <c r="L19" i="1"/>
  <c r="AJ19" i="1"/>
  <c r="AL13" i="1"/>
  <c r="S4" i="1"/>
  <c r="AH21" i="1"/>
  <c r="S27" i="1"/>
  <c r="L20" i="1"/>
  <c r="AL25" i="1"/>
  <c r="AJ21" i="1"/>
  <c r="L13" i="1"/>
  <c r="AH13" i="1"/>
  <c r="AL15" i="1"/>
  <c r="L4" i="1"/>
  <c r="AJ20" i="1"/>
  <c r="AH29" i="1"/>
  <c r="AJ5" i="1"/>
  <c r="L5" i="1"/>
  <c r="L10" i="1"/>
  <c r="AH23" i="1"/>
  <c r="AJ6" i="1"/>
  <c r="AJ11" i="1"/>
  <c r="L11" i="1"/>
  <c r="Z23" i="1"/>
  <c r="AH11" i="1"/>
  <c r="S16" i="1"/>
  <c r="L23" i="1"/>
  <c r="Z29" i="1"/>
  <c r="Z5" i="1"/>
  <c r="AH5" i="1"/>
  <c r="AJ18" i="1"/>
  <c r="L18" i="1"/>
  <c r="AH6" i="1"/>
  <c r="S18" i="1"/>
  <c r="Z18" i="1"/>
  <c r="AH18" i="1"/>
  <c r="L14" i="1"/>
  <c r="L16" i="1"/>
  <c r="AJ14" i="1"/>
  <c r="AH17" i="1"/>
  <c r="AJ27" i="1"/>
  <c r="AJ15" i="1"/>
  <c r="L15" i="1"/>
  <c r="AL12" i="1"/>
  <c r="S9" i="1"/>
  <c r="S5" i="1"/>
  <c r="AH12" i="1" l="1"/>
  <c r="Z12" i="1"/>
  <c r="L27" i="1"/>
  <c r="AL24" i="1"/>
  <c r="AF24" i="1"/>
  <c r="AL10" i="1"/>
  <c r="AH20" i="1"/>
  <c r="AH4" i="1"/>
  <c r="AH24" i="1" l="1"/>
  <c r="AJ24" i="1"/>
</calcChain>
</file>

<file path=xl/sharedStrings.xml><?xml version="1.0" encoding="utf-8"?>
<sst xmlns="http://schemas.openxmlformats.org/spreadsheetml/2006/main" count="393" uniqueCount="260">
  <si>
    <t>Petronas Suniso</t>
  </si>
  <si>
    <t>Petronas Frigor</t>
  </si>
  <si>
    <t>Frigor / Suniso</t>
  </si>
  <si>
    <t>Becool</t>
  </si>
  <si>
    <t xml:space="preserve">PETRONAS / BECOOL </t>
  </si>
  <si>
    <t>PETRONAS / BECOOL..N</t>
  </si>
  <si>
    <t>Suniso / BECOOL..NC</t>
  </si>
  <si>
    <t>Frigor / BECOOL..NC</t>
  </si>
  <si>
    <t>BECOOL / BECOOL..NC</t>
  </si>
  <si>
    <t>Код</t>
  </si>
  <si>
    <t>Наименование</t>
  </si>
  <si>
    <t>Цена Евро с НДС</t>
  </si>
  <si>
    <t>Цена Евро с НДС за 1л</t>
  </si>
  <si>
    <t>081015</t>
  </si>
  <si>
    <t>SL 22 (1,0 lit.)</t>
  </si>
  <si>
    <t>081243</t>
  </si>
  <si>
    <t>S 22 (1 л.)</t>
  </si>
  <si>
    <t>081303</t>
  </si>
  <si>
    <t>BC-POE 22 (1,0 л.)</t>
  </si>
  <si>
    <t>081100</t>
  </si>
  <si>
    <t>BC-POE 22 NC (1 л.)</t>
  </si>
  <si>
    <t>081013</t>
  </si>
  <si>
    <t>SL 22 (4,0 lit.)</t>
  </si>
  <si>
    <t>0812430</t>
  </si>
  <si>
    <t>S 22 (4 л.)</t>
  </si>
  <si>
    <t>081304</t>
  </si>
  <si>
    <t>BC-POE 22 (5,0 л.)</t>
  </si>
  <si>
    <t>081101</t>
  </si>
  <si>
    <t>BC-POE 22 NC (4 л.)</t>
  </si>
  <si>
    <t>081016</t>
  </si>
  <si>
    <t>SL 32 (1,0 lit.)</t>
  </si>
  <si>
    <t>081244</t>
  </si>
  <si>
    <t>S 32 (1 л.)</t>
  </si>
  <si>
    <t>081041</t>
  </si>
  <si>
    <t>BC-POE 32 N (1,0 lit.)</t>
  </si>
  <si>
    <t>081103</t>
  </si>
  <si>
    <t>BC-POE 32 NC (1 л.)</t>
  </si>
  <si>
    <t>081014</t>
  </si>
  <si>
    <t>SL 32 (4,0 lit.)</t>
  </si>
  <si>
    <t>0812440</t>
  </si>
  <si>
    <t>S 32 (4 л.)</t>
  </si>
  <si>
    <t>081104</t>
  </si>
  <si>
    <t>BC-POE 32 NC (4 л.)</t>
  </si>
  <si>
    <t>0812441</t>
  </si>
  <si>
    <t>S 32 (200 л.)</t>
  </si>
  <si>
    <t>081105</t>
  </si>
  <si>
    <t>BC-POE 32 NC (200 л.)</t>
  </si>
  <si>
    <t>081017</t>
  </si>
  <si>
    <t>SL 46 (1,0 lit.)</t>
  </si>
  <si>
    <t>081245</t>
  </si>
  <si>
    <t>S 46 (1 л.)</t>
  </si>
  <si>
    <t>081309</t>
  </si>
  <si>
    <t>BC-POE 46 (1,0 L)</t>
  </si>
  <si>
    <t>081070</t>
  </si>
  <si>
    <t>BC-POE 46 N (1 lit.)</t>
  </si>
  <si>
    <t>081106</t>
  </si>
  <si>
    <t>BC-POE 46 NC (1 л.)</t>
  </si>
  <si>
    <t>081225</t>
  </si>
  <si>
    <t>SL 46 (4,0 lit.)</t>
  </si>
  <si>
    <t>0812450</t>
  </si>
  <si>
    <t>S 46 (4 л.)</t>
  </si>
  <si>
    <t>081310</t>
  </si>
  <si>
    <t>BC-POE 46 (5,0 L)</t>
  </si>
  <si>
    <t>081071</t>
  </si>
  <si>
    <t>BC-POE 46 N (5 lit.)</t>
  </si>
  <si>
    <t>081107</t>
  </si>
  <si>
    <t>BC-POE 46 NC (4 л.)</t>
  </si>
  <si>
    <t>0812451</t>
  </si>
  <si>
    <t>S 46 (200 л.)</t>
  </si>
  <si>
    <t>081108</t>
  </si>
  <si>
    <t>BC-POE 46 NC (200 л.)</t>
  </si>
  <si>
    <t>081018</t>
  </si>
  <si>
    <t>SL 68 (1,0 lit.)</t>
  </si>
  <si>
    <t>081246</t>
  </si>
  <si>
    <t>S 68 (1 л.)</t>
  </si>
  <si>
    <t>081312</t>
  </si>
  <si>
    <t>BC-POE 68 (1,0 L)</t>
  </si>
  <si>
    <t>081045</t>
  </si>
  <si>
    <t>BC-POE 68 N (1,0 lit.)</t>
  </si>
  <si>
    <t>081109</t>
  </si>
  <si>
    <t>BC-POE 68 NC (1 л.)</t>
  </si>
  <si>
    <t>081226</t>
  </si>
  <si>
    <t>SL 68 (4,0 lit.)</t>
  </si>
  <si>
    <t>0812460</t>
  </si>
  <si>
    <t>S 68 (4 л.)</t>
  </si>
  <si>
    <t>081313</t>
  </si>
  <si>
    <t>BC-POE 68 (5,0 L)</t>
  </si>
  <si>
    <t>081046</t>
  </si>
  <si>
    <t>BC-POE 68 N (5,0 lit.)</t>
  </si>
  <si>
    <t>081110</t>
  </si>
  <si>
    <t>BC-POE 68 NC (4 л.)</t>
  </si>
  <si>
    <t>0813321</t>
  </si>
  <si>
    <t>SL 68 (200 lit)</t>
  </si>
  <si>
    <t>0812461</t>
  </si>
  <si>
    <t>S 68 (200 л.)</t>
  </si>
  <si>
    <t>081111</t>
  </si>
  <si>
    <t>BC-POE 68 NC (200 л.)</t>
  </si>
  <si>
    <t>081019</t>
  </si>
  <si>
    <t>SL 100 (1,0 lit.)</t>
  </si>
  <si>
    <t>081247</t>
  </si>
  <si>
    <t>S 100 (1 л.)</t>
  </si>
  <si>
    <t>081315</t>
  </si>
  <si>
    <t>BC-POE 100 (1,0 L)</t>
  </si>
  <si>
    <t>081049</t>
  </si>
  <si>
    <t>BC-POE 100 N (1 lit.)</t>
  </si>
  <si>
    <t>081112</t>
  </si>
  <si>
    <t>BC-POE 100 NC (1 л.)</t>
  </si>
  <si>
    <t>081227</t>
  </si>
  <si>
    <t>SL 100 (4,0 lit.)</t>
  </si>
  <si>
    <t>0812470</t>
  </si>
  <si>
    <t>S 100 (4 л.)</t>
  </si>
  <si>
    <t>081316</t>
  </si>
  <si>
    <t>BC-POE 100 (5,0 L)</t>
  </si>
  <si>
    <t>081050</t>
  </si>
  <si>
    <t>BC-POE 100 N (5 lit.)</t>
  </si>
  <si>
    <t>081113</t>
  </si>
  <si>
    <t>BC-POE 100 NC (4 л.)</t>
  </si>
  <si>
    <t>0812471</t>
  </si>
  <si>
    <t>S 100 (200 л.)</t>
  </si>
  <si>
    <t>081114</t>
  </si>
  <si>
    <t>BC-POE 100 NC (200 л.)</t>
  </si>
  <si>
    <t>081228</t>
  </si>
  <si>
    <t>SL 170 (4,0 lit.)</t>
  </si>
  <si>
    <t>0812480</t>
  </si>
  <si>
    <t>S 170 (4 л.)</t>
  </si>
  <si>
    <t>081053</t>
  </si>
  <si>
    <t>BC-POE 170N (5,0 lit.)</t>
  </si>
  <si>
    <t>081122</t>
  </si>
  <si>
    <t>BC-POE 170 NC (4 л.)</t>
  </si>
  <si>
    <t>0812481</t>
  </si>
  <si>
    <t>S 170 (200 л.)</t>
  </si>
  <si>
    <t>081123</t>
  </si>
  <si>
    <t>BC-POE 170 NC (200 л.)</t>
  </si>
  <si>
    <t>081229</t>
  </si>
  <si>
    <t>SL 220 (4,0 lit.)</t>
  </si>
  <si>
    <t>0812490</t>
  </si>
  <si>
    <t>S 220 (4 л.)</t>
  </si>
  <si>
    <t>081125</t>
  </si>
  <si>
    <t>BC-POE 220 NC (4 л.)</t>
  </si>
  <si>
    <t>081128</t>
  </si>
  <si>
    <t>BC-POE 320 NC (4 л.)</t>
  </si>
  <si>
    <t>081140</t>
  </si>
  <si>
    <t>BC-PAG 46 NC (1 л.)</t>
  </si>
  <si>
    <t>081012</t>
  </si>
  <si>
    <t>PB 100 PAG (300 ml.)</t>
  </si>
  <si>
    <t>081320</t>
  </si>
  <si>
    <t>BC-PAG 100 (0,25 L)</t>
  </si>
  <si>
    <t>081059</t>
  </si>
  <si>
    <t>BC-PAG 100 N (250 ml.)</t>
  </si>
  <si>
    <t>081060</t>
  </si>
  <si>
    <t>BC-PAG 100 N (1 lit.)</t>
  </si>
  <si>
    <t>081146</t>
  </si>
  <si>
    <t>BC-PAG 100 NC (1 л.)</t>
  </si>
  <si>
    <t>081216</t>
  </si>
  <si>
    <t>BC-VPO 68 (1,0 л.)</t>
  </si>
  <si>
    <t>081230</t>
  </si>
  <si>
    <t>081199</t>
  </si>
  <si>
    <t>BC-VPO 100N (1,0 л.)</t>
  </si>
  <si>
    <t>0810100</t>
  </si>
  <si>
    <t>3GS  (3,78 lit.)</t>
  </si>
  <si>
    <t>081240</t>
  </si>
  <si>
    <t>M3 (3,78 л.)</t>
  </si>
  <si>
    <t>081340</t>
  </si>
  <si>
    <t>BC-MO 3 (4 л.)</t>
  </si>
  <si>
    <t>0812401</t>
  </si>
  <si>
    <t>M3 (200 л.)</t>
  </si>
  <si>
    <t>081348</t>
  </si>
  <si>
    <t>BC-MO 3 (200 л.)</t>
  </si>
  <si>
    <t>0810110</t>
  </si>
  <si>
    <t>4GS  (3,78 lit.)</t>
  </si>
  <si>
    <t>081241</t>
  </si>
  <si>
    <t>M4 (3,78 л.)</t>
  </si>
  <si>
    <t>081342</t>
  </si>
  <si>
    <t>BC-MO 4 (4 л.)</t>
  </si>
  <si>
    <t>0812400</t>
  </si>
  <si>
    <t>M3 (20 л.)</t>
  </si>
  <si>
    <t>Цены в программе</t>
  </si>
  <si>
    <t>Отсутствующие позиции</t>
  </si>
  <si>
    <t>Масло синтетическое "Suniso" SL 22 (4 л.)</t>
  </si>
  <si>
    <t>Масло синтетическое "Suniso" SL 68 (200 л.)</t>
  </si>
  <si>
    <t>Масло синтетическое "Suniso" SL 32 (4 л.)</t>
  </si>
  <si>
    <t>Масло синтетическое "Frigor" S 22 (1 л.)</t>
  </si>
  <si>
    <t>Масло синтетическое "Suniso" SL 22 (1 л.)</t>
  </si>
  <si>
    <t>Масло синтетическое "Frigor" S 22 (4 л.)</t>
  </si>
  <si>
    <t>Масло синтетическое "Suniso" SL 32 (1 л.)</t>
  </si>
  <si>
    <t>Масло синтетическое "Frigor" S 32 (200 л.)</t>
  </si>
  <si>
    <t>Масло синтетическое "Suniso" SL 46 (1 л.)</t>
  </si>
  <si>
    <t>Масло синтетическое "Frigor" S 46 (1 л.)</t>
  </si>
  <si>
    <t>Масло синтетическое "Suniso" SL 68 (1 л.)</t>
  </si>
  <si>
    <t>Масло синтетическое "Frigor" S 46 (4 л.)</t>
  </si>
  <si>
    <t>Масло синтетическое "Suniso" SL 100 (1 л.)</t>
  </si>
  <si>
    <t>Масло синтетическое "Frigor" S 46 (200 л.)</t>
  </si>
  <si>
    <t>Масло синтетическое PB 100 PAG (300 мл) для автомобильных компрессоров на R134a</t>
  </si>
  <si>
    <t>Масло синтетическое "Frigor" S 68 (200 л.)</t>
  </si>
  <si>
    <t>Масло синтетическое "Suniso" SL 46 (4 л.)</t>
  </si>
  <si>
    <t>Масло синтетическое "Frigor" S 100 (1 л.)</t>
  </si>
  <si>
    <t>Масло синтетическое "Suniso" SL 68 (4 л.)</t>
  </si>
  <si>
    <t>Масло синтетическое "Frigor" S 100 (4 л.)</t>
  </si>
  <si>
    <t>Масло синтетическое "Suniso" SL 100 (4 л.)</t>
  </si>
  <si>
    <t>Масло синтетическое "Frigor" S 100 (200 л.)</t>
  </si>
  <si>
    <t>Масло синтетическое "Suniso" SL 170 (4 л.)</t>
  </si>
  <si>
    <t>Масло синтетическое "Frigor" S 170 (4 л.)</t>
  </si>
  <si>
    <t>Масло синтетическое "Suniso" SL 220 (4 л.)</t>
  </si>
  <si>
    <t>Масло синтетическое "Frigor" S 170 (200 л.)</t>
  </si>
  <si>
    <t>Масло синтетическое BC-POE 22 (1 л.)</t>
  </si>
  <si>
    <t>Масло синтетическое "Frigor" S 220 (4 л.)</t>
  </si>
  <si>
    <t>Масло синтетическое BC-POE 22 (5 л.)</t>
  </si>
  <si>
    <t>Масло минеральное "Frigor" M3 (200 л.)</t>
  </si>
  <si>
    <t>Масло синтетическое BC-POE 46 (1 л.)</t>
  </si>
  <si>
    <t>Масло минеральное "Frigor" M3 (20 л.)</t>
  </si>
  <si>
    <t>Масло синтетическое BC-POE 46 (5 л.)</t>
  </si>
  <si>
    <t>Масло синтетическое BC-POE 68 (1 л.)</t>
  </si>
  <si>
    <t>Масло синтетическое BC-POE 68 (5 л.)</t>
  </si>
  <si>
    <t>Масло синтетическое BC-POE 100 (1 л.)</t>
  </si>
  <si>
    <t>Масло синтетическое BC-POE 100 (5 л.)</t>
  </si>
  <si>
    <t>Масло синтетическое BC-PAG 100 (0,25 л.)</t>
  </si>
  <si>
    <t>Масло минеральное BC-MO 3 (4 л.)</t>
  </si>
  <si>
    <t>Масло минеральное BC-MO 4 (4 л.)</t>
  </si>
  <si>
    <t>Масло для вакуумных насосов BC-VPO 100N (1 л.)</t>
  </si>
  <si>
    <t>Масло синтетическое BC-POE 32 N (1 л.)</t>
  </si>
  <si>
    <t>Масло синтетическое BC-POE 68 N (1 л.)</t>
  </si>
  <si>
    <t>Масло синтетическое BC-POE 68 N (5 л.)</t>
  </si>
  <si>
    <t>Масло синтетическое BC-POE 100 N (1 л.)</t>
  </si>
  <si>
    <t>Масло синтетическое BC-POE 100 N (5 л.)</t>
  </si>
  <si>
    <t>Масло синтетическое BC-POE 170 N (5 л.)</t>
  </si>
  <si>
    <t>Масло синтетическое BC-PAG 100 N (250 мл.)</t>
  </si>
  <si>
    <t>Масло синтетическое BC-PAG 100 N (1 л.)</t>
  </si>
  <si>
    <t>Масло синтетическое BC-POE 46 N (1 л.)</t>
  </si>
  <si>
    <t>Масло синтетическое BC-POE 46 N (5 л.)</t>
  </si>
  <si>
    <t>Масло для вакуумных насосов  BC-VPO 68 (1 л.)</t>
  </si>
  <si>
    <t>Масло для вакуумных насосов BC-VPO 68 (1 л.)</t>
  </si>
  <si>
    <t>Масло минеральное BC-MO 3 (200 л.)</t>
  </si>
  <si>
    <t>Масло синтетическое BC-POE 22 NC (1 л.)</t>
  </si>
  <si>
    <t>Масло синтетическое BC-POE 22 NC (4 л.)</t>
  </si>
  <si>
    <t>Масло синтетическое BC-POE 32 NC (1 л.)</t>
  </si>
  <si>
    <t>Масло синтетическое BC-POE 32 NC (4 л.)</t>
  </si>
  <si>
    <t>Масло синтетическое BC-POE 32 NC (200 л.)</t>
  </si>
  <si>
    <t>Масло синтетическое BC-POE 68 NC (1 л.)</t>
  </si>
  <si>
    <t>Масло синтетическое BC-POE 68 NC (4 л.)</t>
  </si>
  <si>
    <t>Масло синтетическое BC-POE 68 NC (200 л.)</t>
  </si>
  <si>
    <t>Масло синтетическое BC-POE 100 NC (1 л.)</t>
  </si>
  <si>
    <t>Масло синтетическое BC-POE 100 NC (4 л.)</t>
  </si>
  <si>
    <t>Масло синтетическое BC-POE 100 NC (200 л.)</t>
  </si>
  <si>
    <t>Масло синтетическое BC-POE 170 NC (4 л.)</t>
  </si>
  <si>
    <t>Масло синтетическое BC-POE 170 NC (200 л.)</t>
  </si>
  <si>
    <t>Масло синтетическое BC-POE 220 NC (4 л.)</t>
  </si>
  <si>
    <t>Масло синтетическое BC-POE 46 NC (1 л.)</t>
  </si>
  <si>
    <t>Масло синтетическое BC-POE 46 NC (4 л.)</t>
  </si>
  <si>
    <t>Масло синтетическое BC-POE 46 NC (200 л.)</t>
  </si>
  <si>
    <t>Масло синтетическое BC-PAG 46 NC (1 л.)</t>
  </si>
  <si>
    <t>Масло синтетическое BC-PAG 100 NC (1 л.)</t>
  </si>
  <si>
    <t>Масло синтетическое BC-POE 320 NC (4 л.)</t>
  </si>
  <si>
    <t>Масло минеральное "Suniso" 3GS (3,78 л.)</t>
  </si>
  <si>
    <t>Масло минеральное "Suniso" 4GS (3,78 л.)</t>
  </si>
  <si>
    <t>Масло минеральное "Frigor" M3 (3,78 л.)</t>
  </si>
  <si>
    <t>Масло минеральное "Frigor" M4 (3,78 л.)</t>
  </si>
  <si>
    <t>Масло синтетическое "Frigor" S 32 (1 л.)</t>
  </si>
  <si>
    <t>Масло синтетическое "Frigor" S 68 (1 л.)</t>
  </si>
  <si>
    <t>Масло синтетическое "Frigor" S 32 (4 л.)</t>
  </si>
  <si>
    <t>Масло синтетическое "Frigor" S 68 (4 л.)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</si>
</sst>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>
    <font>
      <sz val="10"/>
      <name val="Arial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/>
    <xf numFmtId="164" fontId="1" fillId="3" borderId="5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164" fontId="1" fillId="3" borderId="6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0" fontId="6" fillId="0" borderId="0" xfId="0" applyFont="1"/>
    <xf numFmtId="0" fontId="5" fillId="2" borderId="7" xfId="1" applyNumberFormat="1" applyFont="1" applyFill="1" applyBorder="1" applyAlignment="1">
      <alignment horizontal="center" vertical="center"/>
    </xf>
    <xf numFmtId="0" fontId="4" fillId="0" borderId="4" xfId="1" applyNumberFormat="1" applyFont="1" applyBorder="1" applyAlignment="1">
      <alignment vertical="top" wrapText="1"/>
    </xf>
    <xf numFmtId="2" fontId="4" fillId="0" borderId="4" xfId="1" applyNumberFormat="1" applyFont="1" applyBorder="1" applyAlignment="1">
      <alignment horizontal="right" vertical="top" wrapText="1"/>
    </xf>
    <xf numFmtId="165" fontId="4" fillId="0" borderId="4" xfId="1" applyNumberFormat="1" applyFont="1" applyBorder="1" applyAlignment="1">
      <alignment horizontal="right" vertical="top" wrapText="1"/>
    </xf>
    <xf numFmtId="3" fontId="4" fillId="0" borderId="4" xfId="1" applyNumberFormat="1" applyFont="1" applyBorder="1" applyAlignment="1">
      <alignment horizontal="right" vertical="top" wrapText="1"/>
    </xf>
    <xf numFmtId="1" fontId="4" fillId="0" borderId="4" xfId="1" applyNumberFormat="1" applyFont="1" applyBorder="1" applyAlignment="1">
      <alignment horizontal="right" vertical="top" wrapText="1"/>
    </xf>
    <xf numFmtId="2" fontId="0" fillId="0" borderId="5" xfId="0" applyNumberFormat="1" applyBorder="1" applyAlignment="1">
      <alignment horizontal="right" indent="1"/>
    </xf>
    <xf numFmtId="2" fontId="0" fillId="0" borderId="4" xfId="0" applyNumberFormat="1" applyBorder="1" applyAlignment="1">
      <alignment horizontal="right" indent="1"/>
    </xf>
    <xf numFmtId="2" fontId="0" fillId="0" borderId="6" xfId="0" applyNumberFormat="1" applyBorder="1" applyAlignment="1">
      <alignment horizontal="right" indent="1"/>
    </xf>
    <xf numFmtId="0" fontId="3" fillId="0" borderId="0" xfId="0" applyFont="1"/>
    <xf numFmtId="0" fontId="0" fillId="0" borderId="13" xfId="0" applyBorder="1" applyAlignment="1">
      <alignment horizontal="left" vertical="center" wrapText="1"/>
    </xf>
    <xf numFmtId="2" fontId="3" fillId="0" borderId="5" xfId="0" applyNumberFormat="1" applyFont="1" applyBorder="1" applyAlignment="1">
      <alignment horizontal="right" indent="1"/>
    </xf>
    <xf numFmtId="2" fontId="3" fillId="0" borderId="6" xfId="0" applyNumberFormat="1" applyFont="1" applyBorder="1" applyAlignment="1">
      <alignment horizontal="right" inden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Текущие цены" xfId="1" xr:uid="{B0F842D5-9E7F-49D2-978A-2AED8F5F7A3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5A765-0A02-411D-9180-1FB09F41E9D3}">
  <dimension ref="A1:AL30"/>
  <sheetViews>
    <sheetView showZeros="0" tabSelected="1" zoomScale="90" zoomScaleNormal="90" workbookViewId="0">
      <selection activeCell="O17" sqref="O17"/>
    </sheetView>
  </sheetViews>
  <sheetFormatPr defaultRowHeight="12.75"/>
  <cols>
    <col min="1" max="1" width="2.5703125" customWidth="1"/>
    <col min="2" max="2" width="10.28515625" customWidth="1"/>
    <col min="3" max="3" width="19.85546875" bestFit="1" customWidth="1"/>
    <col min="4" max="4" width="9.7109375" customWidth="1"/>
    <col min="5" max="5" width="10.28515625" customWidth="1"/>
    <col min="6" max="6" width="1.140625" customWidth="1"/>
    <col min="7" max="7" width="9.85546875" customWidth="1"/>
    <col min="8" max="8" width="16.5703125" customWidth="1"/>
    <col min="9" max="10" width="10.28515625" customWidth="1"/>
    <col min="11" max="11" width="1.28515625" customWidth="1"/>
    <col min="12" max="12" width="10.7109375" customWidth="1"/>
    <col min="13" max="13" width="1.28515625" customWidth="1"/>
    <col min="15" max="15" width="18.85546875" bestFit="1" customWidth="1"/>
    <col min="17" max="17" width="10.42578125" customWidth="1"/>
    <col min="18" max="18" width="1.140625" customWidth="1"/>
    <col min="19" max="19" width="11.85546875" customWidth="1"/>
    <col min="20" max="20" width="1.5703125" customWidth="1"/>
    <col min="21" max="21" width="9.140625" customWidth="1"/>
    <col min="22" max="22" width="21.85546875" bestFit="1" customWidth="1"/>
    <col min="23" max="23" width="9.140625" customWidth="1"/>
    <col min="24" max="24" width="10.42578125" customWidth="1"/>
    <col min="25" max="25" width="1.140625" customWidth="1"/>
    <col min="26" max="26" width="12.42578125" customWidth="1"/>
    <col min="27" max="27" width="1.42578125" customWidth="1"/>
    <col min="28" max="28" width="1.5703125" customWidth="1"/>
    <col min="30" max="30" width="22.140625" bestFit="1" customWidth="1"/>
    <col min="31" max="31" width="10.28515625" customWidth="1"/>
    <col min="32" max="32" width="10.42578125" customWidth="1"/>
    <col min="33" max="33" width="1.140625" customWidth="1"/>
    <col min="34" max="34" width="13.28515625" customWidth="1"/>
    <col min="35" max="35" width="1.42578125" customWidth="1"/>
    <col min="36" max="36" width="13.28515625" customWidth="1"/>
    <col min="37" max="37" width="1.42578125" customWidth="1"/>
    <col min="38" max="38" width="12.5703125" customWidth="1"/>
  </cols>
  <sheetData>
    <row r="1" spans="1:38" ht="13.5" thickBot="1">
      <c r="A1" s="13"/>
    </row>
    <row r="2" spans="1:38" ht="15">
      <c r="B2" s="27" t="s">
        <v>0</v>
      </c>
      <c r="C2" s="28"/>
      <c r="D2" s="28"/>
      <c r="E2" s="29"/>
      <c r="F2" s="9"/>
      <c r="G2" s="27" t="s">
        <v>1</v>
      </c>
      <c r="H2" s="28"/>
      <c r="I2" s="28"/>
      <c r="J2" s="29"/>
      <c r="K2" s="9"/>
      <c r="L2" s="30" t="s">
        <v>2</v>
      </c>
      <c r="N2" s="27" t="s">
        <v>3</v>
      </c>
      <c r="O2" s="28"/>
      <c r="P2" s="28"/>
      <c r="Q2" s="29"/>
      <c r="S2" s="30" t="s">
        <v>4</v>
      </c>
      <c r="U2" s="27" t="s">
        <v>3</v>
      </c>
      <c r="V2" s="28"/>
      <c r="W2" s="28"/>
      <c r="X2" s="29"/>
      <c r="Z2" s="30" t="s">
        <v>5</v>
      </c>
      <c r="AC2" s="27" t="s">
        <v>3</v>
      </c>
      <c r="AD2" s="28"/>
      <c r="AE2" s="28"/>
      <c r="AF2" s="29"/>
      <c r="AH2" s="30" t="s">
        <v>6</v>
      </c>
      <c r="AJ2" s="30" t="s">
        <v>7</v>
      </c>
      <c r="AL2" s="30" t="s">
        <v>8</v>
      </c>
    </row>
    <row r="3" spans="1:38" ht="39" thickBot="1">
      <c r="B3" s="1" t="s">
        <v>9</v>
      </c>
      <c r="C3" s="2" t="s">
        <v>10</v>
      </c>
      <c r="D3" s="2" t="s">
        <v>11</v>
      </c>
      <c r="E3" s="3" t="s">
        <v>12</v>
      </c>
      <c r="F3" s="10"/>
      <c r="G3" s="1" t="s">
        <v>9</v>
      </c>
      <c r="H3" s="2" t="s">
        <v>10</v>
      </c>
      <c r="I3" s="2" t="s">
        <v>11</v>
      </c>
      <c r="J3" s="3" t="s">
        <v>12</v>
      </c>
      <c r="K3" s="10"/>
      <c r="L3" s="31"/>
      <c r="N3" s="1" t="s">
        <v>9</v>
      </c>
      <c r="O3" s="2" t="s">
        <v>10</v>
      </c>
      <c r="P3" s="2" t="s">
        <v>11</v>
      </c>
      <c r="Q3" s="3" t="s">
        <v>12</v>
      </c>
      <c r="S3" s="31"/>
      <c r="U3" s="1" t="s">
        <v>9</v>
      </c>
      <c r="V3" s="2" t="s">
        <v>10</v>
      </c>
      <c r="W3" s="2" t="s">
        <v>11</v>
      </c>
      <c r="X3" s="3" t="s">
        <v>12</v>
      </c>
      <c r="Z3" s="31"/>
      <c r="AC3" s="1" t="s">
        <v>9</v>
      </c>
      <c r="AD3" s="2" t="s">
        <v>10</v>
      </c>
      <c r="AE3" s="2" t="s">
        <v>11</v>
      </c>
      <c r="AF3" s="3" t="s">
        <v>12</v>
      </c>
      <c r="AH3" s="31"/>
      <c r="AJ3" s="31"/>
      <c r="AL3" s="31"/>
    </row>
    <row r="4" spans="1:38">
      <c r="B4" s="4" t="s">
        <v>13</v>
      </c>
      <c r="C4" s="4" t="s">
        <v>14</v>
      </c>
      <c r="D4" s="20">
        <f>IFERROR(VLOOKUP(B4,'Лист 2'!$B:$F,5,0),"")</f>
        <v>20.99</v>
      </c>
      <c r="E4" s="21">
        <f>D4</f>
        <v>20.99</v>
      </c>
      <c r="F4" s="12"/>
      <c r="G4" s="4" t="s">
        <v>15</v>
      </c>
      <c r="H4" s="4" t="s">
        <v>16</v>
      </c>
      <c r="I4" s="20">
        <f>IFERROR(VLOOKUP(G4,'Лист 2'!$B:$F,5,0),"")</f>
        <v>0</v>
      </c>
      <c r="J4" s="21">
        <f>I4</f>
        <v>0</v>
      </c>
      <c r="K4" s="11"/>
      <c r="L4" s="5" t="str">
        <f>IF(AND(J4&gt;0,E4&gt;0),J4/E4-1,"")</f>
        <v/>
      </c>
      <c r="N4" s="4" t="s">
        <v>17</v>
      </c>
      <c r="O4" s="4" t="s">
        <v>18</v>
      </c>
      <c r="P4" s="25">
        <v>19</v>
      </c>
      <c r="Q4" s="21">
        <f>P4</f>
        <v>19</v>
      </c>
      <c r="S4" s="5">
        <f>IF(AND(E4&gt;0,Q4&gt;0),E4/Q4-1,"")</f>
        <v>0.10473684210526302</v>
      </c>
      <c r="U4" s="4"/>
      <c r="V4" s="4"/>
      <c r="W4" s="25" t="str">
        <f>IFERROR(VLOOKUP(U4,'Лист 2'!$B:$F,5,0),"")</f>
        <v/>
      </c>
      <c r="X4" s="21"/>
      <c r="Z4" s="5" t="str">
        <f>IF(AND(E4&gt;0,X4&gt;0),E4/X4-1,"")</f>
        <v/>
      </c>
      <c r="AC4" s="4" t="s">
        <v>19</v>
      </c>
      <c r="AD4" s="4" t="s">
        <v>20</v>
      </c>
      <c r="AE4" s="20">
        <f>IFERROR(VLOOKUP(AC4,'Лист 2'!$B:$F,5,0),"")</f>
        <v>15.9</v>
      </c>
      <c r="AF4" s="21">
        <f>AE4</f>
        <v>15.9</v>
      </c>
      <c r="AH4" s="5">
        <f t="shared" ref="AH4:AH24" si="0">IF(AND(E4&gt;0,AF4&gt;0),E4/AF4-1,"")</f>
        <v>0.32012578616352183</v>
      </c>
      <c r="AJ4" s="5" t="str">
        <f t="shared" ref="AJ4:AJ30" si="1">IF(AND(J4&gt;0,AF4&gt;0),J4/AF4-1,"")</f>
        <v/>
      </c>
      <c r="AL4" s="5">
        <f t="shared" ref="AL4:AL25" si="2">IF(AND(Q4&gt;0,AF4&gt;0),Q4/AF4-1,"")</f>
        <v>0.19496855345911945</v>
      </c>
    </row>
    <row r="5" spans="1:38">
      <c r="B5" s="4" t="s">
        <v>21</v>
      </c>
      <c r="C5" s="4" t="s">
        <v>22</v>
      </c>
      <c r="D5" s="20">
        <f>IFERROR(VLOOKUP(B5,'Лист 2'!$B:$F,5,0),"")</f>
        <v>80.790000000000006</v>
      </c>
      <c r="E5" s="21">
        <f>D5/4</f>
        <v>20.197500000000002</v>
      </c>
      <c r="F5" s="12"/>
      <c r="G5" s="4" t="s">
        <v>23</v>
      </c>
      <c r="H5" s="4" t="s">
        <v>24</v>
      </c>
      <c r="I5" s="20">
        <f>IFERROR(VLOOKUP(G5,'Лист 2'!$B:$F,5,0),"")</f>
        <v>0</v>
      </c>
      <c r="J5" s="21">
        <f>I5/4</f>
        <v>0</v>
      </c>
      <c r="K5" s="11"/>
      <c r="L5" s="5" t="str">
        <f t="shared" ref="L5:L30" si="3">IF(AND(J5&gt;0,E5&gt;0),J5/E5-1,"")</f>
        <v/>
      </c>
      <c r="N5" s="4" t="s">
        <v>25</v>
      </c>
      <c r="O5" s="4" t="s">
        <v>26</v>
      </c>
      <c r="P5" s="25">
        <v>91.9</v>
      </c>
      <c r="Q5" s="21">
        <f>P5/5</f>
        <v>18.380000000000003</v>
      </c>
      <c r="S5" s="5">
        <f t="shared" ref="S5:S29" si="4">IF(AND(E5&gt;0,Q5&gt;0),E5/Q5-1,"")</f>
        <v>9.8884657236126161E-2</v>
      </c>
      <c r="U5" s="4"/>
      <c r="V5" s="4"/>
      <c r="W5" s="25" t="str">
        <f>IFERROR(VLOOKUP(U5,'Лист 2'!$B:$F,5,0),"")</f>
        <v/>
      </c>
      <c r="X5" s="21"/>
      <c r="Z5" s="5" t="str">
        <f t="shared" ref="Z5:Z29" si="5">IF(AND(E5&gt;0,X5&gt;0),E5/X5-1,"")</f>
        <v/>
      </c>
      <c r="AC5" s="4" t="s">
        <v>27</v>
      </c>
      <c r="AD5" s="4" t="s">
        <v>28</v>
      </c>
      <c r="AE5" s="20">
        <f>IFERROR(VLOOKUP(AC5,'Лист 2'!$B:$F,5,0),"")</f>
        <v>63.39</v>
      </c>
      <c r="AF5" s="21">
        <f>AE5/4</f>
        <v>15.8475</v>
      </c>
      <c r="AH5" s="5">
        <f t="shared" si="0"/>
        <v>0.27449124467581654</v>
      </c>
      <c r="AJ5" s="5" t="str">
        <f t="shared" si="1"/>
        <v/>
      </c>
      <c r="AL5" s="5">
        <f t="shared" si="2"/>
        <v>0.1598043855497715</v>
      </c>
    </row>
    <row r="6" spans="1:38">
      <c r="B6" s="4" t="s">
        <v>29</v>
      </c>
      <c r="C6" s="4" t="s">
        <v>30</v>
      </c>
      <c r="D6" s="20">
        <f>IFERROR(VLOOKUP(B6,'Лист 2'!$B:$F,5,0),"")</f>
        <v>22.79</v>
      </c>
      <c r="E6" s="21">
        <f>D6</f>
        <v>22.79</v>
      </c>
      <c r="F6" s="12"/>
      <c r="G6" s="4" t="s">
        <v>31</v>
      </c>
      <c r="H6" s="4" t="s">
        <v>32</v>
      </c>
      <c r="I6" s="20">
        <f>IFERROR(VLOOKUP(G6,'Лист 2'!$B:$F,5,0),"")</f>
        <v>20.9</v>
      </c>
      <c r="J6" s="21">
        <f>I6</f>
        <v>20.9</v>
      </c>
      <c r="K6" s="11"/>
      <c r="L6" s="5">
        <f t="shared" si="3"/>
        <v>-8.2931110136024611E-2</v>
      </c>
      <c r="N6" s="4"/>
      <c r="O6" s="4"/>
      <c r="P6" s="25" t="str">
        <f>IFERROR(VLOOKUP(N6,'Лист 2'!$B:$F,5,0),"")</f>
        <v/>
      </c>
      <c r="Q6" s="21"/>
      <c r="S6" s="5" t="str">
        <f t="shared" si="4"/>
        <v/>
      </c>
      <c r="U6" s="4" t="s">
        <v>33</v>
      </c>
      <c r="V6" s="4" t="s">
        <v>34</v>
      </c>
      <c r="W6" s="25">
        <v>20.79</v>
      </c>
      <c r="X6" s="21">
        <f>W6</f>
        <v>20.79</v>
      </c>
      <c r="Z6" s="5">
        <f t="shared" si="5"/>
        <v>9.6200096200096175E-2</v>
      </c>
      <c r="AC6" s="4" t="s">
        <v>35</v>
      </c>
      <c r="AD6" s="4" t="s">
        <v>36</v>
      </c>
      <c r="AE6" s="20">
        <f>IFERROR(VLOOKUP(AC6,'Лист 2'!$B:$F,5,0),"")</f>
        <v>15.99</v>
      </c>
      <c r="AF6" s="21">
        <f>AE6</f>
        <v>15.99</v>
      </c>
      <c r="AH6" s="5">
        <f t="shared" si="0"/>
        <v>0.42526579111944951</v>
      </c>
      <c r="AJ6" s="5">
        <f t="shared" si="1"/>
        <v>0.30706691682301424</v>
      </c>
      <c r="AL6" s="5" t="str">
        <f t="shared" si="2"/>
        <v/>
      </c>
    </row>
    <row r="7" spans="1:38">
      <c r="B7" s="4" t="s">
        <v>37</v>
      </c>
      <c r="C7" s="4" t="s">
        <v>38</v>
      </c>
      <c r="D7" s="20">
        <f>IFERROR(VLOOKUP(B7,'Лист 2'!$B:$F,5,0),"")</f>
        <v>86.99</v>
      </c>
      <c r="E7" s="21">
        <f>D7/4</f>
        <v>21.747499999999999</v>
      </c>
      <c r="F7" s="12"/>
      <c r="G7" s="4" t="s">
        <v>39</v>
      </c>
      <c r="H7" s="4" t="s">
        <v>40</v>
      </c>
      <c r="I7" s="20">
        <f>IFERROR(VLOOKUP(G7,'Лист 2'!$B:$F,5,0),"")</f>
        <v>78.489999999999995</v>
      </c>
      <c r="J7" s="21">
        <f>I7/4</f>
        <v>19.622499999999999</v>
      </c>
      <c r="K7" s="11"/>
      <c r="L7" s="5">
        <f t="shared" si="3"/>
        <v>-9.7712380733417592E-2</v>
      </c>
      <c r="N7" s="4"/>
      <c r="O7" s="4"/>
      <c r="P7" s="25" t="str">
        <f>IFERROR(VLOOKUP(N7,'Лист 2'!$B:$F,5,0),"")</f>
        <v/>
      </c>
      <c r="Q7" s="21"/>
      <c r="S7" s="5" t="str">
        <f t="shared" si="4"/>
        <v/>
      </c>
      <c r="U7" s="4"/>
      <c r="V7" s="4"/>
      <c r="W7" s="25" t="str">
        <f>IFERROR(VLOOKUP(U7,'Лист 2'!$B:$F,5,0),"")</f>
        <v/>
      </c>
      <c r="X7" s="21"/>
      <c r="Z7" s="5" t="str">
        <f t="shared" si="5"/>
        <v/>
      </c>
      <c r="AC7" s="4" t="s">
        <v>41</v>
      </c>
      <c r="AD7" s="4" t="s">
        <v>42</v>
      </c>
      <c r="AE7" s="20">
        <f>IFERROR(VLOOKUP(AC7,'Лист 2'!$B:$F,5,0),"")</f>
        <v>63.59</v>
      </c>
      <c r="AF7" s="21">
        <f>AE7/4</f>
        <v>15.897500000000001</v>
      </c>
      <c r="AH7" s="5">
        <f t="shared" si="0"/>
        <v>0.36798238716779363</v>
      </c>
      <c r="AJ7" s="5">
        <f t="shared" si="1"/>
        <v>0.23431357131624453</v>
      </c>
      <c r="AL7" s="5" t="str">
        <f t="shared" si="2"/>
        <v/>
      </c>
    </row>
    <row r="8" spans="1:38">
      <c r="B8" s="4"/>
      <c r="C8" s="4"/>
      <c r="D8" s="20" t="str">
        <f>IFERROR(VLOOKUP(B8,'Лист 2'!$B:$F,5,0),"")</f>
        <v/>
      </c>
      <c r="E8" s="21"/>
      <c r="F8" s="12"/>
      <c r="G8" s="4" t="s">
        <v>43</v>
      </c>
      <c r="H8" s="4" t="s">
        <v>44</v>
      </c>
      <c r="I8" s="20">
        <f>IFERROR(VLOOKUP(G8,'Лист 2'!$B:$F,5,0),"")</f>
        <v>0</v>
      </c>
      <c r="J8" s="21">
        <f>I8</f>
        <v>0</v>
      </c>
      <c r="K8" s="11"/>
      <c r="L8" s="5" t="str">
        <f t="shared" si="3"/>
        <v/>
      </c>
      <c r="N8" s="4"/>
      <c r="O8" s="4"/>
      <c r="P8" s="25" t="str">
        <f>IFERROR(VLOOKUP(N8,'Лист 2'!$B:$F,5,0),"")</f>
        <v/>
      </c>
      <c r="Q8" s="21"/>
      <c r="S8" s="5" t="str">
        <f t="shared" si="4"/>
        <v/>
      </c>
      <c r="U8" s="4"/>
      <c r="V8" s="4"/>
      <c r="W8" s="25" t="str">
        <f>IFERROR(VLOOKUP(U8,'Лист 2'!$B:$F,5,0),"")</f>
        <v/>
      </c>
      <c r="X8" s="21"/>
      <c r="Z8" s="5" t="str">
        <f t="shared" si="5"/>
        <v/>
      </c>
      <c r="AC8" s="4" t="s">
        <v>45</v>
      </c>
      <c r="AD8" s="4" t="s">
        <v>46</v>
      </c>
      <c r="AE8" s="20">
        <f>IFERROR(VLOOKUP(AC8,'Лист 2'!$B:$F,5,0),"")</f>
        <v>3035</v>
      </c>
      <c r="AF8" s="21">
        <f>AE8/200</f>
        <v>15.175000000000001</v>
      </c>
      <c r="AH8" s="5" t="str">
        <f t="shared" si="0"/>
        <v/>
      </c>
      <c r="AJ8" s="5" t="str">
        <f t="shared" si="1"/>
        <v/>
      </c>
      <c r="AL8" s="5" t="str">
        <f t="shared" si="2"/>
        <v/>
      </c>
    </row>
    <row r="9" spans="1:38">
      <c r="B9" s="4" t="s">
        <v>47</v>
      </c>
      <c r="C9" s="4" t="s">
        <v>48</v>
      </c>
      <c r="D9" s="20">
        <f>IFERROR(VLOOKUP(B9,'Лист 2'!$B:$F,5,0),"")</f>
        <v>24.19</v>
      </c>
      <c r="E9" s="21">
        <f>D9</f>
        <v>24.19</v>
      </c>
      <c r="F9" s="12"/>
      <c r="G9" s="4" t="s">
        <v>49</v>
      </c>
      <c r="H9" s="4" t="s">
        <v>50</v>
      </c>
      <c r="I9" s="20">
        <f>IFERROR(VLOOKUP(G9,'Лист 2'!$B:$F,5,0),"")</f>
        <v>0</v>
      </c>
      <c r="J9" s="21">
        <f>I9</f>
        <v>0</v>
      </c>
      <c r="K9" s="11"/>
      <c r="L9" s="5" t="str">
        <f t="shared" si="3"/>
        <v/>
      </c>
      <c r="N9" s="4" t="s">
        <v>51</v>
      </c>
      <c r="O9" s="4" t="s">
        <v>52</v>
      </c>
      <c r="P9" s="25">
        <v>21.9</v>
      </c>
      <c r="Q9" s="21">
        <f>P9</f>
        <v>21.9</v>
      </c>
      <c r="S9" s="5">
        <f t="shared" si="4"/>
        <v>0.10456621004566213</v>
      </c>
      <c r="U9" s="4" t="s">
        <v>53</v>
      </c>
      <c r="V9" s="4" t="s">
        <v>54</v>
      </c>
      <c r="W9" s="25">
        <v>21.9</v>
      </c>
      <c r="X9" s="21">
        <f>W9</f>
        <v>21.9</v>
      </c>
      <c r="Z9" s="5">
        <f t="shared" si="5"/>
        <v>0.10456621004566213</v>
      </c>
      <c r="AC9" s="4" t="s">
        <v>55</v>
      </c>
      <c r="AD9" s="4" t="s">
        <v>56</v>
      </c>
      <c r="AE9" s="20">
        <f>IFERROR(VLOOKUP(AC9,'Лист 2'!$B:$F,5,0),"")</f>
        <v>16.690000000000001</v>
      </c>
      <c r="AF9" s="21">
        <f>AE9</f>
        <v>16.690000000000001</v>
      </c>
      <c r="AH9" s="5">
        <f t="shared" si="0"/>
        <v>0.44937088076692633</v>
      </c>
      <c r="AJ9" s="5" t="str">
        <f t="shared" si="1"/>
        <v/>
      </c>
      <c r="AL9" s="5">
        <f t="shared" si="2"/>
        <v>0.31216297183942454</v>
      </c>
    </row>
    <row r="10" spans="1:38">
      <c r="B10" s="4" t="s">
        <v>57</v>
      </c>
      <c r="C10" s="4" t="s">
        <v>58</v>
      </c>
      <c r="D10" s="20">
        <f>IFERROR(VLOOKUP(B10,'Лист 2'!$B:$F,5,0),"")</f>
        <v>94.19</v>
      </c>
      <c r="E10" s="21">
        <f>D10/4</f>
        <v>23.547499999999999</v>
      </c>
      <c r="F10" s="12"/>
      <c r="G10" s="4" t="s">
        <v>59</v>
      </c>
      <c r="H10" s="4" t="s">
        <v>60</v>
      </c>
      <c r="I10" s="20">
        <f>IFERROR(VLOOKUP(G10,'Лист 2'!$B:$F,5,0),"")</f>
        <v>0</v>
      </c>
      <c r="J10" s="21">
        <f>I10/4</f>
        <v>0</v>
      </c>
      <c r="K10" s="11"/>
      <c r="L10" s="5" t="str">
        <f t="shared" si="3"/>
        <v/>
      </c>
      <c r="N10" s="4" t="s">
        <v>61</v>
      </c>
      <c r="O10" s="4" t="s">
        <v>62</v>
      </c>
      <c r="P10" s="25">
        <f>IFERROR(VLOOKUP(N10,'Лист 2'!$B:$F,5,0),"")</f>
        <v>105.59</v>
      </c>
      <c r="Q10" s="21">
        <f>P10/5</f>
        <v>21.118000000000002</v>
      </c>
      <c r="S10" s="5">
        <f t="shared" si="4"/>
        <v>0.1150440382611988</v>
      </c>
      <c r="U10" s="4" t="s">
        <v>63</v>
      </c>
      <c r="V10" s="4" t="s">
        <v>64</v>
      </c>
      <c r="W10" s="25">
        <f>IFERROR(VLOOKUP(U10,'Лист 2'!$B:$F,5,0),"")</f>
        <v>105.59</v>
      </c>
      <c r="X10" s="21">
        <f>W10/5</f>
        <v>21.118000000000002</v>
      </c>
      <c r="Z10" s="5">
        <f t="shared" si="5"/>
        <v>0.1150440382611988</v>
      </c>
      <c r="AC10" s="4" t="s">
        <v>65</v>
      </c>
      <c r="AD10" s="4" t="s">
        <v>66</v>
      </c>
      <c r="AE10" s="20">
        <f>IFERROR(VLOOKUP(AC10,'Лист 2'!$B:$F,5,0),"")</f>
        <v>65.989999999999995</v>
      </c>
      <c r="AF10" s="21">
        <f>AE10/4</f>
        <v>16.497499999999999</v>
      </c>
      <c r="AH10" s="5">
        <f t="shared" si="0"/>
        <v>0.42733747537505695</v>
      </c>
      <c r="AJ10" s="5" t="str">
        <f t="shared" si="1"/>
        <v/>
      </c>
      <c r="AL10" s="5">
        <f t="shared" si="2"/>
        <v>0.28007273829368118</v>
      </c>
    </row>
    <row r="11" spans="1:38">
      <c r="B11" s="4"/>
      <c r="C11" s="4"/>
      <c r="D11" s="20" t="str">
        <f>IFERROR(VLOOKUP(B11,'Лист 2'!$B:$F,5,0),"")</f>
        <v/>
      </c>
      <c r="E11" s="21"/>
      <c r="F11" s="12"/>
      <c r="G11" s="4" t="s">
        <v>67</v>
      </c>
      <c r="H11" s="4" t="s">
        <v>68</v>
      </c>
      <c r="I11" s="20">
        <f>IFERROR(VLOOKUP(G11,'Лист 2'!$B:$F,5,0),"")</f>
        <v>0</v>
      </c>
      <c r="J11" s="21">
        <f>I11</f>
        <v>0</v>
      </c>
      <c r="K11" s="11"/>
      <c r="L11" s="5" t="str">
        <f t="shared" si="3"/>
        <v/>
      </c>
      <c r="N11" s="4"/>
      <c r="O11" s="4"/>
      <c r="P11" s="25" t="str">
        <f>IFERROR(VLOOKUP(N11,'Лист 2'!$B:$F,5,0),"")</f>
        <v/>
      </c>
      <c r="Q11" s="21"/>
      <c r="S11" s="5" t="str">
        <f t="shared" si="4"/>
        <v/>
      </c>
      <c r="U11" s="4"/>
      <c r="V11" s="4"/>
      <c r="W11" s="25" t="str">
        <f>IFERROR(VLOOKUP(U11,'Лист 2'!$B:$F,5,0),"")</f>
        <v/>
      </c>
      <c r="X11" s="21"/>
      <c r="Z11" s="5" t="str">
        <f t="shared" si="5"/>
        <v/>
      </c>
      <c r="AC11" s="4" t="s">
        <v>69</v>
      </c>
      <c r="AD11" s="4" t="s">
        <v>70</v>
      </c>
      <c r="AE11" s="20">
        <f>IFERROR(VLOOKUP(AC11,'Лист 2'!$B:$F,5,0),"")</f>
        <v>3095</v>
      </c>
      <c r="AF11" s="21">
        <f>AE11/200</f>
        <v>15.475</v>
      </c>
      <c r="AH11" s="5" t="str">
        <f t="shared" si="0"/>
        <v/>
      </c>
      <c r="AJ11" s="5" t="str">
        <f t="shared" si="1"/>
        <v/>
      </c>
      <c r="AL11" s="5" t="str">
        <f t="shared" si="2"/>
        <v/>
      </c>
    </row>
    <row r="12" spans="1:38">
      <c r="B12" s="4" t="s">
        <v>71</v>
      </c>
      <c r="C12" s="4" t="s">
        <v>72</v>
      </c>
      <c r="D12" s="20">
        <f>IFERROR(VLOOKUP(B12,'Лист 2'!$B:$F,5,0),"")</f>
        <v>23.99</v>
      </c>
      <c r="E12" s="21">
        <f>D12</f>
        <v>23.99</v>
      </c>
      <c r="F12" s="12"/>
      <c r="G12" s="4" t="s">
        <v>73</v>
      </c>
      <c r="H12" s="4" t="s">
        <v>74</v>
      </c>
      <c r="I12" s="20">
        <f>IFERROR(VLOOKUP(G12,'Лист 2'!$B:$F,5,0),"")</f>
        <v>21.59</v>
      </c>
      <c r="J12" s="21">
        <f>I12</f>
        <v>21.59</v>
      </c>
      <c r="K12" s="11"/>
      <c r="L12" s="5">
        <f t="shared" si="3"/>
        <v>-0.10004168403501457</v>
      </c>
      <c r="N12" s="4" t="s">
        <v>75</v>
      </c>
      <c r="O12" s="4" t="s">
        <v>76</v>
      </c>
      <c r="P12" s="25">
        <v>21.99</v>
      </c>
      <c r="Q12" s="21">
        <f>P12</f>
        <v>21.99</v>
      </c>
      <c r="S12" s="5">
        <f t="shared" si="4"/>
        <v>9.0950432014551996E-2</v>
      </c>
      <c r="U12" s="4" t="s">
        <v>77</v>
      </c>
      <c r="V12" s="4" t="s">
        <v>78</v>
      </c>
      <c r="W12" s="25">
        <v>21.99</v>
      </c>
      <c r="X12" s="21">
        <f>W12</f>
        <v>21.99</v>
      </c>
      <c r="Z12" s="5">
        <f t="shared" si="5"/>
        <v>9.0950432014551996E-2</v>
      </c>
      <c r="AC12" s="4" t="s">
        <v>79</v>
      </c>
      <c r="AD12" s="4" t="s">
        <v>80</v>
      </c>
      <c r="AE12" s="20">
        <f>IFERROR(VLOOKUP(AC12,'Лист 2'!$B:$F,5,0),"")</f>
        <v>16.79</v>
      </c>
      <c r="AF12" s="21">
        <f>AE12</f>
        <v>16.79</v>
      </c>
      <c r="AH12" s="5">
        <f t="shared" si="0"/>
        <v>0.42882668254913647</v>
      </c>
      <c r="AJ12" s="5">
        <f t="shared" si="1"/>
        <v>0.28588445503275772</v>
      </c>
      <c r="AL12" s="5">
        <f t="shared" si="2"/>
        <v>0.3097081596188207</v>
      </c>
    </row>
    <row r="13" spans="1:38">
      <c r="B13" s="4" t="s">
        <v>81</v>
      </c>
      <c r="C13" s="4" t="s">
        <v>82</v>
      </c>
      <c r="D13" s="20">
        <f>IFERROR(VLOOKUP(B13,'Лист 2'!$B:$F,5,0),"")</f>
        <v>92.49</v>
      </c>
      <c r="E13" s="21">
        <f>D13/4</f>
        <v>23.122499999999999</v>
      </c>
      <c r="F13" s="12"/>
      <c r="G13" s="4" t="s">
        <v>83</v>
      </c>
      <c r="H13" s="4" t="s">
        <v>84</v>
      </c>
      <c r="I13" s="20">
        <f>IFERROR(VLOOKUP(G13,'Лист 2'!$B:$F,5,0),"")</f>
        <v>83.49</v>
      </c>
      <c r="J13" s="21">
        <f>I13/4</f>
        <v>20.872499999999999</v>
      </c>
      <c r="K13" s="11"/>
      <c r="L13" s="5">
        <f t="shared" si="3"/>
        <v>-9.7307817061303981E-2</v>
      </c>
      <c r="N13" s="4" t="s">
        <v>85</v>
      </c>
      <c r="O13" s="4" t="s">
        <v>86</v>
      </c>
      <c r="P13" s="25">
        <v>105.99</v>
      </c>
      <c r="Q13" s="21">
        <f>P13/5</f>
        <v>21.198</v>
      </c>
      <c r="S13" s="5">
        <f t="shared" si="4"/>
        <v>9.078686668553626E-2</v>
      </c>
      <c r="U13" s="4" t="s">
        <v>87</v>
      </c>
      <c r="V13" s="4" t="s">
        <v>88</v>
      </c>
      <c r="W13" s="25">
        <v>105.99</v>
      </c>
      <c r="X13" s="21">
        <f>W13/5</f>
        <v>21.198</v>
      </c>
      <c r="Z13" s="5">
        <f t="shared" si="5"/>
        <v>9.078686668553626E-2</v>
      </c>
      <c r="AC13" s="4" t="s">
        <v>89</v>
      </c>
      <c r="AD13" s="4" t="s">
        <v>90</v>
      </c>
      <c r="AE13" s="20">
        <f>IFERROR(VLOOKUP(AC13,'Лист 2'!$B:$F,5,0),"")</f>
        <v>66.900000000000006</v>
      </c>
      <c r="AF13" s="21">
        <f>AE13/4</f>
        <v>16.725000000000001</v>
      </c>
      <c r="AH13" s="5">
        <f t="shared" si="0"/>
        <v>0.38251121076233163</v>
      </c>
      <c r="AJ13" s="5">
        <f t="shared" si="1"/>
        <v>0.24798206278026891</v>
      </c>
      <c r="AL13" s="5">
        <f t="shared" si="2"/>
        <v>0.26744394618834066</v>
      </c>
    </row>
    <row r="14" spans="1:38">
      <c r="B14" s="4" t="s">
        <v>91</v>
      </c>
      <c r="C14" s="4" t="s">
        <v>92</v>
      </c>
      <c r="D14" s="20">
        <f>IFERROR(VLOOKUP(B14,'Лист 2'!$B:$F,5,0),"")</f>
        <v>0</v>
      </c>
      <c r="E14" s="21">
        <f>D14</f>
        <v>0</v>
      </c>
      <c r="F14" s="12"/>
      <c r="G14" s="4" t="s">
        <v>93</v>
      </c>
      <c r="H14" s="4" t="s">
        <v>94</v>
      </c>
      <c r="I14" s="20">
        <f>IFERROR(VLOOKUP(G14,'Лист 2'!$B:$F,5,0),"")</f>
        <v>0</v>
      </c>
      <c r="J14" s="21">
        <f>I14</f>
        <v>0</v>
      </c>
      <c r="K14" s="11"/>
      <c r="L14" s="5" t="str">
        <f t="shared" si="3"/>
        <v/>
      </c>
      <c r="N14" s="4"/>
      <c r="O14" s="4"/>
      <c r="P14" s="25" t="str">
        <f>IFERROR(VLOOKUP(N14,'Лист 2'!$B:$F,5,0),"")</f>
        <v/>
      </c>
      <c r="Q14" s="21"/>
      <c r="S14" s="5" t="str">
        <f t="shared" si="4"/>
        <v/>
      </c>
      <c r="U14" s="4"/>
      <c r="V14" s="4"/>
      <c r="W14" s="25" t="str">
        <f>IFERROR(VLOOKUP(U14,'Лист 2'!$B:$F,5,0),"")</f>
        <v/>
      </c>
      <c r="X14" s="21"/>
      <c r="Z14" s="5" t="str">
        <f t="shared" si="5"/>
        <v/>
      </c>
      <c r="AC14" s="4" t="s">
        <v>95</v>
      </c>
      <c r="AD14" s="4" t="s">
        <v>96</v>
      </c>
      <c r="AE14" s="20">
        <f>IFERROR(VLOOKUP(AC14,'Лист 2'!$B:$F,5,0),"")</f>
        <v>3217</v>
      </c>
      <c r="AF14" s="21">
        <f>AE14/200</f>
        <v>16.085000000000001</v>
      </c>
      <c r="AH14" s="5" t="str">
        <f t="shared" si="0"/>
        <v/>
      </c>
      <c r="AJ14" s="5" t="str">
        <f t="shared" si="1"/>
        <v/>
      </c>
      <c r="AL14" s="5" t="str">
        <f t="shared" si="2"/>
        <v/>
      </c>
    </row>
    <row r="15" spans="1:38">
      <c r="B15" s="4" t="s">
        <v>97</v>
      </c>
      <c r="C15" s="4" t="s">
        <v>98</v>
      </c>
      <c r="D15" s="20">
        <f>IFERROR(VLOOKUP(B15,'Лист 2'!$B:$F,5,0),"")</f>
        <v>25.9</v>
      </c>
      <c r="E15" s="21">
        <f>D15</f>
        <v>25.9</v>
      </c>
      <c r="F15" s="12"/>
      <c r="G15" s="4" t="s">
        <v>99</v>
      </c>
      <c r="H15" s="4" t="s">
        <v>100</v>
      </c>
      <c r="I15" s="20">
        <f>IFERROR(VLOOKUP(G15,'Лист 2'!$B:$F,5,0),"")</f>
        <v>0</v>
      </c>
      <c r="J15" s="21">
        <f>I15</f>
        <v>0</v>
      </c>
      <c r="K15" s="11"/>
      <c r="L15" s="5" t="str">
        <f t="shared" si="3"/>
        <v/>
      </c>
      <c r="N15" s="4" t="s">
        <v>101</v>
      </c>
      <c r="O15" s="4" t="s">
        <v>102</v>
      </c>
      <c r="P15" s="25">
        <f>IFERROR(VLOOKUP(N15,'Лист 2'!$B:$F,5,0),"")</f>
        <v>23.29</v>
      </c>
      <c r="Q15" s="21">
        <f>P15</f>
        <v>23.29</v>
      </c>
      <c r="S15" s="5">
        <f t="shared" si="4"/>
        <v>0.11206526406182915</v>
      </c>
      <c r="U15" s="4" t="s">
        <v>103</v>
      </c>
      <c r="V15" s="4" t="s">
        <v>104</v>
      </c>
      <c r="W15" s="25">
        <f>IFERROR(VLOOKUP(U15,'Лист 2'!$B:$F,5,0),"")</f>
        <v>23.29</v>
      </c>
      <c r="X15" s="21">
        <f>W15</f>
        <v>23.29</v>
      </c>
      <c r="Z15" s="5">
        <f t="shared" si="5"/>
        <v>0.11206526406182915</v>
      </c>
      <c r="AC15" s="4" t="s">
        <v>105</v>
      </c>
      <c r="AD15" s="4" t="s">
        <v>106</v>
      </c>
      <c r="AE15" s="20">
        <f>IFERROR(VLOOKUP(AC15,'Лист 2'!$B:$F,5,0),"")</f>
        <v>17.690000000000001</v>
      </c>
      <c r="AF15" s="21">
        <f>AE15</f>
        <v>17.690000000000001</v>
      </c>
      <c r="AH15" s="5">
        <f t="shared" si="0"/>
        <v>0.46410401356698672</v>
      </c>
      <c r="AJ15" s="5" t="str">
        <f t="shared" si="1"/>
        <v/>
      </c>
      <c r="AL15" s="5">
        <f t="shared" si="2"/>
        <v>0.3165630299604294</v>
      </c>
    </row>
    <row r="16" spans="1:38">
      <c r="B16" s="4" t="s">
        <v>107</v>
      </c>
      <c r="C16" s="4" t="s">
        <v>108</v>
      </c>
      <c r="D16" s="20">
        <f>IFERROR(VLOOKUP(B16,'Лист 2'!$B:$F,5,0),"")</f>
        <v>99.99</v>
      </c>
      <c r="E16" s="21">
        <f>D16/4</f>
        <v>24.997499999999999</v>
      </c>
      <c r="F16" s="12"/>
      <c r="G16" s="4" t="s">
        <v>109</v>
      </c>
      <c r="H16" s="4" t="s">
        <v>110</v>
      </c>
      <c r="I16" s="20">
        <f>IFERROR(VLOOKUP(G16,'Лист 2'!$B:$F,5,0),"")</f>
        <v>0</v>
      </c>
      <c r="J16" s="21">
        <f>I16/4</f>
        <v>0</v>
      </c>
      <c r="K16" s="11"/>
      <c r="L16" s="5" t="str">
        <f t="shared" si="3"/>
        <v/>
      </c>
      <c r="N16" s="4" t="s">
        <v>111</v>
      </c>
      <c r="O16" s="4" t="s">
        <v>112</v>
      </c>
      <c r="P16" s="25">
        <f>IFERROR(VLOOKUP(N16,'Лист 2'!$B:$F,5,0),"")</f>
        <v>113.49</v>
      </c>
      <c r="Q16" s="21">
        <f>P16/5</f>
        <v>22.698</v>
      </c>
      <c r="S16" s="5">
        <f t="shared" si="4"/>
        <v>0.10130848532910375</v>
      </c>
      <c r="U16" s="4" t="s">
        <v>113</v>
      </c>
      <c r="V16" s="4" t="s">
        <v>114</v>
      </c>
      <c r="W16" s="25">
        <f>IFERROR(VLOOKUP(U16,'Лист 2'!$B:$F,5,0),"")</f>
        <v>113.49</v>
      </c>
      <c r="X16" s="21">
        <f>W16/5</f>
        <v>22.698</v>
      </c>
      <c r="Z16" s="5">
        <f t="shared" si="5"/>
        <v>0.10130848532910375</v>
      </c>
      <c r="AC16" s="4" t="s">
        <v>115</v>
      </c>
      <c r="AD16" s="4" t="s">
        <v>116</v>
      </c>
      <c r="AE16" s="20">
        <f>IFERROR(VLOOKUP(AC16,'Лист 2'!$B:$F,5,0),"")</f>
        <v>70.09</v>
      </c>
      <c r="AF16" s="21">
        <f>AE16/4</f>
        <v>17.522500000000001</v>
      </c>
      <c r="AH16" s="5">
        <f t="shared" si="0"/>
        <v>0.42659437865601357</v>
      </c>
      <c r="AJ16" s="5" t="str">
        <f t="shared" si="1"/>
        <v/>
      </c>
      <c r="AL16" s="5">
        <f t="shared" si="2"/>
        <v>0.29536310457982595</v>
      </c>
    </row>
    <row r="17" spans="2:38">
      <c r="B17" s="4"/>
      <c r="C17" s="4"/>
      <c r="D17" s="20" t="str">
        <f>IFERROR(VLOOKUP(B17,'Лист 2'!$B:$F,5,0),"")</f>
        <v/>
      </c>
      <c r="E17" s="21"/>
      <c r="F17" s="12"/>
      <c r="G17" s="4" t="s">
        <v>117</v>
      </c>
      <c r="H17" s="4" t="s">
        <v>118</v>
      </c>
      <c r="I17" s="20">
        <f>IFERROR(VLOOKUP(G17,'Лист 2'!$B:$F,5,0),"")</f>
        <v>0</v>
      </c>
      <c r="J17" s="21">
        <f>I17</f>
        <v>0</v>
      </c>
      <c r="K17" s="11"/>
      <c r="L17" s="5" t="str">
        <f t="shared" si="3"/>
        <v/>
      </c>
      <c r="N17" s="4"/>
      <c r="O17" s="4"/>
      <c r="P17" s="25" t="str">
        <f>IFERROR(VLOOKUP(N17,'Лист 2'!$B:$F,5,0),"")</f>
        <v/>
      </c>
      <c r="Q17" s="21"/>
      <c r="S17" s="5" t="str">
        <f t="shared" si="4"/>
        <v/>
      </c>
      <c r="U17" s="4"/>
      <c r="V17" s="4"/>
      <c r="W17" s="25" t="str">
        <f>IFERROR(VLOOKUP(U17,'Лист 2'!$B:$F,5,0),"")</f>
        <v/>
      </c>
      <c r="X17" s="21"/>
      <c r="Z17" s="5" t="str">
        <f t="shared" si="5"/>
        <v/>
      </c>
      <c r="AC17" s="4" t="s">
        <v>119</v>
      </c>
      <c r="AD17" s="4" t="s">
        <v>120</v>
      </c>
      <c r="AE17" s="20">
        <f>IFERROR(VLOOKUP(AC17,'Лист 2'!$B:$F,5,0),"")</f>
        <v>3247</v>
      </c>
      <c r="AF17" s="21">
        <f>AE17/200</f>
        <v>16.234999999999999</v>
      </c>
      <c r="AH17" s="5" t="str">
        <f t="shared" si="0"/>
        <v/>
      </c>
      <c r="AJ17" s="5" t="str">
        <f t="shared" si="1"/>
        <v/>
      </c>
      <c r="AL17" s="5" t="str">
        <f t="shared" si="2"/>
        <v/>
      </c>
    </row>
    <row r="18" spans="2:38">
      <c r="B18" s="4" t="s">
        <v>121</v>
      </c>
      <c r="C18" s="4" t="s">
        <v>122</v>
      </c>
      <c r="D18" s="20">
        <f>IFERROR(VLOOKUP(B18,'Лист 2'!$B:$F,5,0),"")</f>
        <v>123.99</v>
      </c>
      <c r="E18" s="21">
        <f>D18/4</f>
        <v>30.997499999999999</v>
      </c>
      <c r="F18" s="12"/>
      <c r="G18" s="4" t="s">
        <v>123</v>
      </c>
      <c r="H18" s="4" t="s">
        <v>124</v>
      </c>
      <c r="I18" s="20">
        <f>IFERROR(VLOOKUP(G18,'Лист 2'!$B:$F,5,0),"")</f>
        <v>0</v>
      </c>
      <c r="J18" s="21">
        <f>I18/4</f>
        <v>0</v>
      </c>
      <c r="K18" s="11"/>
      <c r="L18" s="5" t="str">
        <f t="shared" si="3"/>
        <v/>
      </c>
      <c r="N18" s="4"/>
      <c r="O18" s="4"/>
      <c r="P18" s="25" t="str">
        <f>IFERROR(VLOOKUP(N18,'Лист 2'!$B:$F,5,0),"")</f>
        <v/>
      </c>
      <c r="Q18" s="21"/>
      <c r="S18" s="5" t="str">
        <f t="shared" si="4"/>
        <v/>
      </c>
      <c r="U18" s="4" t="s">
        <v>125</v>
      </c>
      <c r="V18" s="4" t="s">
        <v>126</v>
      </c>
      <c r="W18" s="25">
        <f>IFERROR(VLOOKUP(U18,'Лист 2'!$B:$F,5,0),"")</f>
        <v>120.79</v>
      </c>
      <c r="X18" s="21">
        <f>W18/5</f>
        <v>24.158000000000001</v>
      </c>
      <c r="Z18" s="5">
        <f t="shared" si="5"/>
        <v>0.28311532411623475</v>
      </c>
      <c r="AC18" s="4" t="s">
        <v>127</v>
      </c>
      <c r="AD18" s="4" t="s">
        <v>128</v>
      </c>
      <c r="AE18" s="20">
        <f>IFERROR(VLOOKUP(AC18,'Лист 2'!$B:$F,5,0),"")</f>
        <v>74.09</v>
      </c>
      <c r="AF18" s="21">
        <f>AE18/4</f>
        <v>18.522500000000001</v>
      </c>
      <c r="AH18" s="5">
        <f t="shared" si="0"/>
        <v>0.67350519638277762</v>
      </c>
      <c r="AJ18" s="5" t="str">
        <f t="shared" si="1"/>
        <v/>
      </c>
      <c r="AL18" s="5" t="str">
        <f t="shared" si="2"/>
        <v/>
      </c>
    </row>
    <row r="19" spans="2:38">
      <c r="B19" s="4"/>
      <c r="C19" s="4"/>
      <c r="D19" s="20" t="str">
        <f>IFERROR(VLOOKUP(B19,'Лист 2'!$B:$F,5,0),"")</f>
        <v/>
      </c>
      <c r="E19" s="21"/>
      <c r="F19" s="12"/>
      <c r="G19" s="4" t="s">
        <v>129</v>
      </c>
      <c r="H19" s="4" t="s">
        <v>130</v>
      </c>
      <c r="I19" s="20">
        <f>IFERROR(VLOOKUP(G19,'Лист 2'!$B:$F,5,0),"")</f>
        <v>0</v>
      </c>
      <c r="J19" s="21">
        <f>I19</f>
        <v>0</v>
      </c>
      <c r="K19" s="11"/>
      <c r="L19" s="5" t="str">
        <f t="shared" si="3"/>
        <v/>
      </c>
      <c r="N19" s="4"/>
      <c r="O19" s="4"/>
      <c r="P19" s="25" t="str">
        <f>IFERROR(VLOOKUP(N19,'Лист 2'!$B:$F,5,0),"")</f>
        <v/>
      </c>
      <c r="Q19" s="21"/>
      <c r="S19" s="5" t="str">
        <f t="shared" si="4"/>
        <v/>
      </c>
      <c r="U19" s="4"/>
      <c r="V19" s="4"/>
      <c r="W19" s="25" t="str">
        <f>IFERROR(VLOOKUP(U19,'Лист 2'!$B:$F,5,0),"")</f>
        <v/>
      </c>
      <c r="X19" s="21"/>
      <c r="Z19" s="5" t="str">
        <f t="shared" si="5"/>
        <v/>
      </c>
      <c r="AC19" s="4" t="s">
        <v>131</v>
      </c>
      <c r="AD19" s="4" t="s">
        <v>132</v>
      </c>
      <c r="AE19" s="20">
        <f>IFERROR(VLOOKUP(AC19,'Лист 2'!$B:$F,5,0),"")</f>
        <v>3318</v>
      </c>
      <c r="AF19" s="21">
        <f>AE19/200</f>
        <v>16.59</v>
      </c>
      <c r="AH19" s="5" t="str">
        <f t="shared" si="0"/>
        <v/>
      </c>
      <c r="AJ19" s="5" t="str">
        <f t="shared" si="1"/>
        <v/>
      </c>
      <c r="AL19" s="5" t="str">
        <f t="shared" si="2"/>
        <v/>
      </c>
    </row>
    <row r="20" spans="2:38">
      <c r="B20" s="4" t="s">
        <v>133</v>
      </c>
      <c r="C20" s="4" t="s">
        <v>134</v>
      </c>
      <c r="D20" s="20">
        <f>IFERROR(VLOOKUP(B20,'Лист 2'!$B:$F,5,0),"")</f>
        <v>124.99</v>
      </c>
      <c r="E20" s="21">
        <f>D20/4</f>
        <v>31.247499999999999</v>
      </c>
      <c r="F20" s="12"/>
      <c r="G20" s="4" t="s">
        <v>135</v>
      </c>
      <c r="H20" s="4" t="s">
        <v>136</v>
      </c>
      <c r="I20" s="20">
        <f>IFERROR(VLOOKUP(G20,'Лист 2'!$B:$F,5,0),"")</f>
        <v>0</v>
      </c>
      <c r="J20" s="21">
        <f>I20/4</f>
        <v>0</v>
      </c>
      <c r="K20" s="11"/>
      <c r="L20" s="5" t="str">
        <f t="shared" si="3"/>
        <v/>
      </c>
      <c r="N20" s="4"/>
      <c r="O20" s="4"/>
      <c r="P20" s="25" t="str">
        <f>IFERROR(VLOOKUP(N20,'Лист 2'!$B:$F,5,0),"")</f>
        <v/>
      </c>
      <c r="Q20" s="21"/>
      <c r="S20" s="5"/>
      <c r="U20" s="4"/>
      <c r="V20" s="4"/>
      <c r="W20" s="25" t="str">
        <f>IFERROR(VLOOKUP(U20,'Лист 2'!$B:$F,5,0),"")</f>
        <v/>
      </c>
      <c r="X20" s="21"/>
      <c r="Z20" s="5"/>
      <c r="AC20" s="4" t="s">
        <v>137</v>
      </c>
      <c r="AD20" s="4" t="s">
        <v>138</v>
      </c>
      <c r="AE20" s="20">
        <f>IFERROR(VLOOKUP(AC20,'Лист 2'!$B:$F,5,0),"")</f>
        <v>88.29</v>
      </c>
      <c r="AF20" s="21">
        <f>AE20/4</f>
        <v>22.072500000000002</v>
      </c>
      <c r="AH20" s="5">
        <f t="shared" si="0"/>
        <v>0.41567561445237278</v>
      </c>
      <c r="AJ20" s="5" t="str">
        <f t="shared" si="1"/>
        <v/>
      </c>
      <c r="AL20" s="5" t="str">
        <f t="shared" si="2"/>
        <v/>
      </c>
    </row>
    <row r="21" spans="2:38" ht="13.5" thickBot="1">
      <c r="B21" s="7"/>
      <c r="C21" s="7"/>
      <c r="D21" s="22" t="str">
        <f>IFERROR(VLOOKUP(B21,'Лист 2'!$B:$F,5,0),"")</f>
        <v/>
      </c>
      <c r="E21" s="22"/>
      <c r="F21" s="12"/>
      <c r="G21" s="7"/>
      <c r="H21" s="7"/>
      <c r="I21" s="22" t="str">
        <f>IFERROR(VLOOKUP(G21,'Лист 2'!$B:$F,5,0),"")</f>
        <v/>
      </c>
      <c r="J21" s="22"/>
      <c r="K21" s="11"/>
      <c r="L21" s="8" t="str">
        <f t="shared" si="3"/>
        <v/>
      </c>
      <c r="N21" s="7"/>
      <c r="O21" s="7"/>
      <c r="P21" s="26" t="str">
        <f>IFERROR(VLOOKUP(N21,'Лист 2'!$B:$F,5,0),"")</f>
        <v/>
      </c>
      <c r="Q21" s="22"/>
      <c r="S21" s="8"/>
      <c r="U21" s="7"/>
      <c r="V21" s="7"/>
      <c r="W21" s="26" t="str">
        <f>IFERROR(VLOOKUP(U21,'Лист 2'!$B:$F,5,0),"")</f>
        <v/>
      </c>
      <c r="X21" s="22"/>
      <c r="Z21" s="8"/>
      <c r="AC21" s="7" t="s">
        <v>139</v>
      </c>
      <c r="AD21" s="7" t="s">
        <v>140</v>
      </c>
      <c r="AE21" s="22">
        <f>IFERROR(VLOOKUP(AC21,'Лист 2'!$B:$F,5,0),"")</f>
        <v>92.39</v>
      </c>
      <c r="AF21" s="22">
        <f>AE21/4</f>
        <v>23.0975</v>
      </c>
      <c r="AH21" s="8" t="str">
        <f t="shared" si="0"/>
        <v/>
      </c>
      <c r="AJ21" s="8" t="str">
        <f t="shared" si="1"/>
        <v/>
      </c>
      <c r="AL21" s="8" t="str">
        <f t="shared" si="2"/>
        <v/>
      </c>
    </row>
    <row r="22" spans="2:38" ht="13.5" thickTop="1">
      <c r="B22" s="6"/>
      <c r="C22" s="6"/>
      <c r="D22" s="20" t="str">
        <f>IFERROR(VLOOKUP(B22,'Лист 2'!$B:$F,5,0),"")</f>
        <v/>
      </c>
      <c r="E22" s="20"/>
      <c r="F22" s="12"/>
      <c r="G22" s="6"/>
      <c r="H22" s="6"/>
      <c r="I22" s="20" t="str">
        <f>IFERROR(VLOOKUP(G22,'Лист 2'!$B:$F,5,0),"")</f>
        <v/>
      </c>
      <c r="J22" s="20"/>
      <c r="K22" s="11"/>
      <c r="L22" s="5" t="str">
        <f t="shared" si="3"/>
        <v/>
      </c>
      <c r="N22" s="6"/>
      <c r="O22" s="6"/>
      <c r="P22" s="25" t="str">
        <f>IFERROR(VLOOKUP(N22,'Лист 2'!$B:$F,5,0),"")</f>
        <v/>
      </c>
      <c r="Q22" s="20"/>
      <c r="S22" s="5" t="str">
        <f t="shared" si="4"/>
        <v/>
      </c>
      <c r="U22" s="6"/>
      <c r="V22" s="6"/>
      <c r="W22" s="25" t="str">
        <f>IFERROR(VLOOKUP(U22,'Лист 2'!$B:$F,5,0),"")</f>
        <v/>
      </c>
      <c r="X22" s="20"/>
      <c r="Z22" s="5" t="str">
        <f t="shared" si="5"/>
        <v/>
      </c>
      <c r="AC22" s="6" t="s">
        <v>141</v>
      </c>
      <c r="AD22" s="6" t="s">
        <v>142</v>
      </c>
      <c r="AE22" s="20">
        <f>IFERROR(VLOOKUP(AC22,'Лист 2'!$B:$F,5,0),"")</f>
        <v>14.19</v>
      </c>
      <c r="AF22" s="20">
        <f>AE22</f>
        <v>14.19</v>
      </c>
      <c r="AH22" s="5" t="str">
        <f t="shared" si="0"/>
        <v/>
      </c>
      <c r="AJ22" s="5" t="str">
        <f t="shared" si="1"/>
        <v/>
      </c>
      <c r="AL22" s="5" t="str">
        <f t="shared" si="2"/>
        <v/>
      </c>
    </row>
    <row r="23" spans="2:38">
      <c r="B23" s="4" t="s">
        <v>143</v>
      </c>
      <c r="C23" s="4" t="s">
        <v>144</v>
      </c>
      <c r="D23" s="20">
        <f>IFERROR(VLOOKUP(B23,'Лист 2'!$B:$F,5,0),"")</f>
        <v>11.29</v>
      </c>
      <c r="E23" s="21">
        <f>D23/3*10</f>
        <v>37.633333333333333</v>
      </c>
      <c r="F23" s="12"/>
      <c r="G23" s="4"/>
      <c r="H23" s="4"/>
      <c r="I23" s="20" t="str">
        <f>IFERROR(VLOOKUP(G23,'Лист 2'!$B:$F,5,0),"")</f>
        <v/>
      </c>
      <c r="J23" s="21"/>
      <c r="K23" s="11"/>
      <c r="L23" s="5" t="str">
        <f t="shared" si="3"/>
        <v/>
      </c>
      <c r="N23" s="4" t="s">
        <v>145</v>
      </c>
      <c r="O23" s="4" t="s">
        <v>146</v>
      </c>
      <c r="P23" s="25">
        <v>4.99</v>
      </c>
      <c r="Q23" s="21">
        <f>P23*4</f>
        <v>19.96</v>
      </c>
      <c r="S23" s="5">
        <f t="shared" si="4"/>
        <v>0.88543754175016698</v>
      </c>
      <c r="U23" s="4" t="s">
        <v>147</v>
      </c>
      <c r="V23" s="4" t="s">
        <v>148</v>
      </c>
      <c r="W23" s="25">
        <v>4.99</v>
      </c>
      <c r="X23" s="21">
        <f>W23*4</f>
        <v>19.96</v>
      </c>
      <c r="Z23" s="5">
        <f t="shared" si="5"/>
        <v>0.88543754175016698</v>
      </c>
      <c r="AC23" s="4"/>
      <c r="AD23" s="4"/>
      <c r="AE23" s="20" t="str">
        <f>IFERROR(VLOOKUP(AC23,'Лист 2'!$B:$F,5,0),"")</f>
        <v/>
      </c>
      <c r="AF23" s="21"/>
      <c r="AH23" s="5" t="str">
        <f t="shared" si="0"/>
        <v/>
      </c>
      <c r="AJ23" s="5" t="str">
        <f t="shared" si="1"/>
        <v/>
      </c>
      <c r="AL23" s="5" t="str">
        <f t="shared" si="2"/>
        <v/>
      </c>
    </row>
    <row r="24" spans="2:38" ht="13.5" thickBot="1">
      <c r="B24" s="7"/>
      <c r="C24" s="7"/>
      <c r="D24" s="22" t="str">
        <f>IFERROR(VLOOKUP(B24,'Лист 2'!$B:$F,5,0),"")</f>
        <v/>
      </c>
      <c r="E24" s="22"/>
      <c r="F24" s="12"/>
      <c r="G24" s="7"/>
      <c r="H24" s="7"/>
      <c r="I24" s="22" t="str">
        <f>IFERROR(VLOOKUP(G24,'Лист 2'!$B:$F,5,0),"")</f>
        <v/>
      </c>
      <c r="J24" s="22"/>
      <c r="K24" s="11"/>
      <c r="L24" s="8" t="str">
        <f t="shared" si="3"/>
        <v/>
      </c>
      <c r="N24" s="7"/>
      <c r="O24" s="7"/>
      <c r="P24" s="26" t="str">
        <f>IFERROR(VLOOKUP(N24,'Лист 2'!$B:$F,5,0),"")</f>
        <v/>
      </c>
      <c r="Q24" s="22"/>
      <c r="S24" s="8" t="str">
        <f t="shared" si="4"/>
        <v/>
      </c>
      <c r="U24" s="7" t="s">
        <v>149</v>
      </c>
      <c r="V24" s="7" t="s">
        <v>150</v>
      </c>
      <c r="W24" s="26">
        <v>17.79</v>
      </c>
      <c r="X24" s="22">
        <f>W24</f>
        <v>17.79</v>
      </c>
      <c r="Z24" s="8" t="str">
        <f t="shared" si="5"/>
        <v/>
      </c>
      <c r="AC24" s="7" t="s">
        <v>151</v>
      </c>
      <c r="AD24" s="7" t="s">
        <v>152</v>
      </c>
      <c r="AE24" s="22">
        <f>IFERROR(VLOOKUP(AC24,'Лист 2'!$B:$F,5,0),"")</f>
        <v>14.39</v>
      </c>
      <c r="AF24" s="22">
        <f>AE24</f>
        <v>14.39</v>
      </c>
      <c r="AH24" s="8" t="str">
        <f t="shared" si="0"/>
        <v/>
      </c>
      <c r="AJ24" s="8" t="str">
        <f t="shared" si="1"/>
        <v/>
      </c>
      <c r="AL24" s="8">
        <f>100%-AE24/W24</f>
        <v>0.19111860595840358</v>
      </c>
    </row>
    <row r="25" spans="2:38" ht="13.5" thickTop="1">
      <c r="B25" s="6"/>
      <c r="C25" s="6"/>
      <c r="D25" s="20" t="str">
        <f>IFERROR(VLOOKUP(B25,'Лист 2'!$B:$F,5,0),"")</f>
        <v/>
      </c>
      <c r="E25" s="20"/>
      <c r="F25" s="12"/>
      <c r="G25" s="6"/>
      <c r="H25" s="6"/>
      <c r="I25" s="20" t="str">
        <f>IFERROR(VLOOKUP(G25,'Лист 2'!$B:$F,5,0),"")</f>
        <v/>
      </c>
      <c r="J25" s="20"/>
      <c r="K25" s="11"/>
      <c r="L25" s="5" t="str">
        <f t="shared" si="3"/>
        <v/>
      </c>
      <c r="N25" s="6" t="s">
        <v>153</v>
      </c>
      <c r="O25" s="6" t="s">
        <v>154</v>
      </c>
      <c r="P25" s="25">
        <v>9</v>
      </c>
      <c r="Q25" s="20">
        <f>P25</f>
        <v>9</v>
      </c>
      <c r="S25" s="5" t="str">
        <f t="shared" si="4"/>
        <v/>
      </c>
      <c r="U25" s="6"/>
      <c r="V25" s="6"/>
      <c r="W25" s="25" t="str">
        <f>IFERROR(VLOOKUP(U25,'Лист 2'!$B:$F,5,0),"")</f>
        <v/>
      </c>
      <c r="X25" s="20"/>
      <c r="Z25" s="5"/>
      <c r="AC25" s="6" t="s">
        <v>155</v>
      </c>
      <c r="AD25" s="6" t="s">
        <v>154</v>
      </c>
      <c r="AE25" s="20">
        <f>IFERROR(VLOOKUP(AC25,'Лист 2'!$B:$F,5,0),"")</f>
        <v>6.59</v>
      </c>
      <c r="AF25" s="20">
        <f>AE25</f>
        <v>6.59</v>
      </c>
      <c r="AH25" s="5"/>
      <c r="AJ25" s="5" t="str">
        <f t="shared" si="1"/>
        <v/>
      </c>
      <c r="AL25" s="5">
        <f t="shared" si="2"/>
        <v>0.36570561456752659</v>
      </c>
    </row>
    <row r="26" spans="2:38" ht="13.5" thickBot="1">
      <c r="B26" s="7"/>
      <c r="C26" s="7"/>
      <c r="D26" s="22" t="str">
        <f>IFERROR(VLOOKUP(B26,'Лист 2'!$B:$F,5,0),"")</f>
        <v/>
      </c>
      <c r="E26" s="22"/>
      <c r="F26" s="12"/>
      <c r="G26" s="7"/>
      <c r="H26" s="7"/>
      <c r="I26" s="22" t="str">
        <f>IFERROR(VLOOKUP(G26,'Лист 2'!$B:$F,5,0),"")</f>
        <v/>
      </c>
      <c r="J26" s="22"/>
      <c r="K26" s="11"/>
      <c r="L26" s="8" t="str">
        <f t="shared" si="3"/>
        <v/>
      </c>
      <c r="N26" s="7"/>
      <c r="O26" s="7"/>
      <c r="P26" s="22" t="str">
        <f>IFERROR(VLOOKUP(N26,'Лист 2'!$B:$F,5,0),"")</f>
        <v/>
      </c>
      <c r="Q26" s="22"/>
      <c r="S26" s="8"/>
      <c r="U26" s="7"/>
      <c r="V26" s="7"/>
      <c r="W26" s="26" t="str">
        <f>IFERROR(VLOOKUP(U26,'Лист 2'!$B:$F,5,0),"")</f>
        <v/>
      </c>
      <c r="X26" s="22"/>
      <c r="Z26" s="8"/>
      <c r="AC26" s="7" t="s">
        <v>156</v>
      </c>
      <c r="AD26" s="7" t="s">
        <v>157</v>
      </c>
      <c r="AE26" s="22">
        <f>IFERROR(VLOOKUP(AC26,'Лист 2'!$B:$F,5,0),"")</f>
        <v>7.69</v>
      </c>
      <c r="AF26" s="22">
        <f>AE26</f>
        <v>7.69</v>
      </c>
      <c r="AH26" s="8"/>
      <c r="AJ26" s="8" t="str">
        <f t="shared" si="1"/>
        <v/>
      </c>
      <c r="AL26" s="8"/>
    </row>
    <row r="27" spans="2:38" ht="13.5" thickTop="1">
      <c r="B27" s="6" t="s">
        <v>158</v>
      </c>
      <c r="C27" s="6" t="s">
        <v>159</v>
      </c>
      <c r="D27" s="20">
        <f>IFERROR(VLOOKUP(B27,'Лист 2'!$B:$F,5,0),"")</f>
        <v>31.79</v>
      </c>
      <c r="E27" s="20">
        <f>D27/3.78</f>
        <v>8.4100529100529098</v>
      </c>
      <c r="F27" s="12"/>
      <c r="G27" s="6" t="s">
        <v>160</v>
      </c>
      <c r="H27" s="6" t="s">
        <v>161</v>
      </c>
      <c r="I27" s="20">
        <f>IFERROR(VLOOKUP(G27,'Лист 2'!$B:$F,5,0),"")</f>
        <v>28.9</v>
      </c>
      <c r="J27" s="20">
        <f>I27/3.78</f>
        <v>7.6455026455026456</v>
      </c>
      <c r="K27" s="11"/>
      <c r="L27" s="5">
        <f t="shared" si="3"/>
        <v>-9.0909090909090828E-2</v>
      </c>
      <c r="N27" s="6"/>
      <c r="O27" s="6"/>
      <c r="P27" s="20" t="str">
        <f>IFERROR(VLOOKUP(N27,'Лист 2'!$B:$F,5,0),"")</f>
        <v/>
      </c>
      <c r="Q27" s="20"/>
      <c r="S27" s="5" t="str">
        <f t="shared" si="4"/>
        <v/>
      </c>
      <c r="U27" s="6"/>
      <c r="V27" s="6"/>
      <c r="W27" s="25" t="str">
        <f>IFERROR(VLOOKUP(U27,'Лист 2'!$B:$F,5,0),"")</f>
        <v/>
      </c>
      <c r="X27" s="20"/>
      <c r="Z27" s="5" t="str">
        <f t="shared" si="5"/>
        <v/>
      </c>
      <c r="AC27" s="6" t="s">
        <v>162</v>
      </c>
      <c r="AD27" s="6" t="s">
        <v>163</v>
      </c>
      <c r="AE27" s="20">
        <f>IFERROR(VLOOKUP(AC27,'Лист 2'!$B:$F,5,0),"")</f>
        <v>21.59</v>
      </c>
      <c r="AF27" s="20">
        <f>AE27/4</f>
        <v>5.3975</v>
      </c>
      <c r="AH27" s="5">
        <f>IF(AND(E27&gt;0,AF27&gt;0),E27/AF27-1,"")</f>
        <v>0.55813856601258172</v>
      </c>
      <c r="AJ27" s="5">
        <f t="shared" si="1"/>
        <v>0.41648960546598346</v>
      </c>
      <c r="AL27" s="5" t="str">
        <f>IF(AND(Q27&gt;0,AF27&gt;0),Q27/AF27-1,"")</f>
        <v/>
      </c>
    </row>
    <row r="28" spans="2:38">
      <c r="B28" s="4"/>
      <c r="C28" s="4"/>
      <c r="D28" s="20" t="str">
        <f>IFERROR(VLOOKUP(B28,'Лист 2'!$B:$F,5,0),"")</f>
        <v/>
      </c>
      <c r="E28" s="21"/>
      <c r="F28" s="12"/>
      <c r="G28" s="4" t="s">
        <v>164</v>
      </c>
      <c r="H28" s="4" t="s">
        <v>165</v>
      </c>
      <c r="I28" s="20">
        <f>IFERROR(VLOOKUP(G28,'Лист 2'!$B:$F,5,0),"")</f>
        <v>0</v>
      </c>
      <c r="J28" s="21">
        <f>I28</f>
        <v>0</v>
      </c>
      <c r="K28" s="11"/>
      <c r="L28" s="5" t="str">
        <f t="shared" si="3"/>
        <v/>
      </c>
      <c r="N28" s="4"/>
      <c r="O28" s="4"/>
      <c r="P28" s="20" t="str">
        <f>IFERROR(VLOOKUP(N28,'Лист 2'!$B:$F,5,0),"")</f>
        <v/>
      </c>
      <c r="Q28" s="21"/>
      <c r="S28" s="5"/>
      <c r="U28" s="4"/>
      <c r="V28" s="4"/>
      <c r="W28" s="25" t="str">
        <f>IFERROR(VLOOKUP(U28,'Лист 2'!$B:$F,5,0),"")</f>
        <v/>
      </c>
      <c r="X28" s="21"/>
      <c r="Z28" s="5"/>
      <c r="AC28" s="4" t="s">
        <v>166</v>
      </c>
      <c r="AD28" s="4" t="s">
        <v>167</v>
      </c>
      <c r="AE28" s="20">
        <f>IFERROR(VLOOKUP(AC28,'Лист 2'!$B:$F,5,0),"")</f>
        <v>1085</v>
      </c>
      <c r="AF28" s="21">
        <f>AE28/200</f>
        <v>5.4249999999999998</v>
      </c>
      <c r="AH28" s="5" t="str">
        <f>IF(AND(E28&gt;0,AF28&gt;0),E28/AF28-1,"")</f>
        <v/>
      </c>
      <c r="AJ28" s="5" t="str">
        <f t="shared" si="1"/>
        <v/>
      </c>
      <c r="AL28" s="5"/>
    </row>
    <row r="29" spans="2:38">
      <c r="B29" s="4" t="s">
        <v>168</v>
      </c>
      <c r="C29" s="4" t="s">
        <v>169</v>
      </c>
      <c r="D29" s="20">
        <f>IFERROR(VLOOKUP(B29,'Лист 2'!$B:$F,5,0),"")</f>
        <v>32.39</v>
      </c>
      <c r="E29" s="21">
        <f>D29/3.78</f>
        <v>8.5687830687830697</v>
      </c>
      <c r="F29" s="12"/>
      <c r="G29" s="4" t="s">
        <v>170</v>
      </c>
      <c r="H29" s="4" t="s">
        <v>171</v>
      </c>
      <c r="I29" s="20">
        <f>IFERROR(VLOOKUP(G29,'Лист 2'!$B:$F,5,0),"")</f>
        <v>29.49</v>
      </c>
      <c r="J29" s="21">
        <f>I29/3.78</f>
        <v>7.8015873015873014</v>
      </c>
      <c r="K29" s="11"/>
      <c r="L29" s="5">
        <f t="shared" si="3"/>
        <v>-8.9533806730472509E-2</v>
      </c>
      <c r="N29" s="4"/>
      <c r="O29" s="4"/>
      <c r="P29" s="20" t="str">
        <f>IFERROR(VLOOKUP(N29,'Лист 2'!$B:$F,5,0),"")</f>
        <v/>
      </c>
      <c r="Q29" s="21"/>
      <c r="S29" s="5" t="str">
        <f t="shared" si="4"/>
        <v/>
      </c>
      <c r="U29" s="4"/>
      <c r="V29" s="4"/>
      <c r="W29" s="25" t="str">
        <f>IFERROR(VLOOKUP(U29,'Лист 2'!$B:$F,5,0),"")</f>
        <v/>
      </c>
      <c r="X29" s="21"/>
      <c r="Z29" s="5" t="str">
        <f t="shared" si="5"/>
        <v/>
      </c>
      <c r="AC29" s="4" t="s">
        <v>172</v>
      </c>
      <c r="AD29" s="4" t="s">
        <v>173</v>
      </c>
      <c r="AE29" s="20">
        <f>IFERROR(VLOOKUP(AC29,'Лист 2'!$B:$F,5,0),"")</f>
        <v>21.59</v>
      </c>
      <c r="AF29" s="21">
        <f>AE29/4</f>
        <v>5.3975</v>
      </c>
      <c r="AH29" s="5">
        <f>IF(AND(E29&gt;0,AF29&gt;0),E29/AF29-1,"")</f>
        <v>0.58754665470737755</v>
      </c>
      <c r="AJ29" s="5">
        <f t="shared" si="1"/>
        <v>0.44540755934919907</v>
      </c>
      <c r="AL29" s="5" t="str">
        <f>IF(AND(Q29&gt;0,AF29&gt;0),Q29/AF29-1,"")</f>
        <v/>
      </c>
    </row>
    <row r="30" spans="2:38">
      <c r="B30" s="4"/>
      <c r="C30" s="4"/>
      <c r="D30" s="20" t="str">
        <f>IFERROR(VLOOKUP(B30,'Лист 2'!$B:$F,5,0),"")</f>
        <v/>
      </c>
      <c r="E30" s="21"/>
      <c r="F30" s="12"/>
      <c r="G30" s="4" t="s">
        <v>174</v>
      </c>
      <c r="H30" s="4" t="s">
        <v>175</v>
      </c>
      <c r="I30" s="20">
        <f>IFERROR(VLOOKUP(G30,'Лист 2'!$B:$F,5,0),"")</f>
        <v>0</v>
      </c>
      <c r="J30" s="21">
        <f>I30/20</f>
        <v>0</v>
      </c>
      <c r="K30" s="11"/>
      <c r="L30" s="5" t="str">
        <f t="shared" si="3"/>
        <v/>
      </c>
      <c r="N30" s="4"/>
      <c r="O30" s="4"/>
      <c r="P30" s="20" t="str">
        <f>IFERROR(VLOOKUP(N30,'Лист 2'!$B:$F,5,0),"")</f>
        <v/>
      </c>
      <c r="Q30" s="21"/>
      <c r="S30" s="5"/>
      <c r="U30" s="4"/>
      <c r="V30" s="4"/>
      <c r="W30" s="25" t="str">
        <f>IFERROR(VLOOKUP(U30,'Лист 2'!$B:$F,5,0),"")</f>
        <v/>
      </c>
      <c r="X30" s="21"/>
      <c r="Z30" s="5"/>
      <c r="AC30" s="4"/>
      <c r="AD30" s="4"/>
      <c r="AE30" s="20" t="str">
        <f>IFERROR(VLOOKUP(AC30,'Лист 2'!$B:$F,5,0),"")</f>
        <v/>
      </c>
      <c r="AF30" s="21"/>
      <c r="AH30" s="5"/>
      <c r="AJ30" s="5" t="str">
        <f t="shared" si="1"/>
        <v/>
      </c>
      <c r="AL30" s="5"/>
    </row>
  </sheetData>
  <mergeCells count="11">
    <mergeCell ref="AL2:AL3"/>
    <mergeCell ref="AJ2:AJ3"/>
    <mergeCell ref="G2:J2"/>
    <mergeCell ref="L2:L3"/>
    <mergeCell ref="AC2:AF2"/>
    <mergeCell ref="AH2:AH3"/>
    <mergeCell ref="B2:E2"/>
    <mergeCell ref="N2:Q2"/>
    <mergeCell ref="S2:S3"/>
    <mergeCell ref="U2:X2"/>
    <mergeCell ref="Z2:Z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AB6E7-E105-46A8-86B4-B80714C7ECB8}">
  <dimension ref="B1:I84"/>
  <sheetViews>
    <sheetView workbookViewId="0">
      <selection activeCell="C29" sqref="C29"/>
    </sheetView>
  </sheetViews>
  <sheetFormatPr defaultRowHeight="12.75"/>
  <cols>
    <col min="3" max="3" width="63.140625" customWidth="1"/>
    <col min="5" max="5" width="2" bestFit="1" customWidth="1"/>
    <col min="6" max="6" width="7" bestFit="1" customWidth="1"/>
    <col min="9" max="9" width="65.28515625" customWidth="1"/>
  </cols>
  <sheetData>
    <row r="1" spans="2:9">
      <c r="B1" s="23" t="s">
        <v>176</v>
      </c>
      <c r="H1" s="23" t="s">
        <v>177</v>
      </c>
    </row>
    <row r="2" spans="2:9">
      <c r="B2" s="14"/>
      <c r="C2" s="14"/>
      <c r="D2" s="14"/>
    </row>
    <row r="3" spans="2:9">
      <c r="B3" s="15" t="s">
        <v>21</v>
      </c>
      <c r="C3" s="15" t="s">
        <v>178</v>
      </c>
      <c r="D3" s="16">
        <v>80.790000000000006</v>
      </c>
      <c r="E3">
        <f>IF(ISERROR(VLOOKUP(B3,H:H,1,0)),1,0)</f>
        <v>1</v>
      </c>
      <c r="F3">
        <f>D3*E3</f>
        <v>80.790000000000006</v>
      </c>
      <c r="H3" s="24" t="s">
        <v>91</v>
      </c>
      <c r="I3" s="24" t="s">
        <v>179</v>
      </c>
    </row>
    <row r="4" spans="2:9">
      <c r="B4" s="15" t="s">
        <v>37</v>
      </c>
      <c r="C4" s="15" t="s">
        <v>180</v>
      </c>
      <c r="D4" s="16">
        <v>86.99</v>
      </c>
      <c r="E4">
        <f t="shared" ref="E4:E67" si="0">IF(ISERROR(VLOOKUP(B4,H:H,1,0)),1,0)</f>
        <v>1</v>
      </c>
      <c r="F4">
        <f t="shared" ref="F4:F67" si="1">D4*E4</f>
        <v>86.99</v>
      </c>
      <c r="H4" s="24" t="s">
        <v>15</v>
      </c>
      <c r="I4" s="24" t="s">
        <v>181</v>
      </c>
    </row>
    <row r="5" spans="2:9">
      <c r="B5" s="15" t="s">
        <v>13</v>
      </c>
      <c r="C5" s="15" t="s">
        <v>182</v>
      </c>
      <c r="D5" s="16">
        <v>20.99</v>
      </c>
      <c r="E5">
        <f t="shared" si="0"/>
        <v>1</v>
      </c>
      <c r="F5">
        <f t="shared" si="1"/>
        <v>20.99</v>
      </c>
      <c r="H5" s="24" t="s">
        <v>23</v>
      </c>
      <c r="I5" s="24" t="s">
        <v>183</v>
      </c>
    </row>
    <row r="6" spans="2:9">
      <c r="B6" s="15" t="s">
        <v>29</v>
      </c>
      <c r="C6" s="15" t="s">
        <v>184</v>
      </c>
      <c r="D6" s="16">
        <v>22.79</v>
      </c>
      <c r="E6">
        <f t="shared" si="0"/>
        <v>1</v>
      </c>
      <c r="F6">
        <f t="shared" si="1"/>
        <v>22.79</v>
      </c>
      <c r="H6" s="24" t="s">
        <v>43</v>
      </c>
      <c r="I6" s="24" t="s">
        <v>185</v>
      </c>
    </row>
    <row r="7" spans="2:9">
      <c r="B7" s="15" t="s">
        <v>47</v>
      </c>
      <c r="C7" s="15" t="s">
        <v>186</v>
      </c>
      <c r="D7" s="16">
        <v>24.19</v>
      </c>
      <c r="E7">
        <f t="shared" si="0"/>
        <v>1</v>
      </c>
      <c r="F7">
        <f t="shared" si="1"/>
        <v>24.19</v>
      </c>
      <c r="H7" s="24" t="s">
        <v>49</v>
      </c>
      <c r="I7" s="24" t="s">
        <v>187</v>
      </c>
    </row>
    <row r="8" spans="2:9">
      <c r="B8" s="15" t="s">
        <v>71</v>
      </c>
      <c r="C8" s="15" t="s">
        <v>188</v>
      </c>
      <c r="D8" s="16">
        <v>23.99</v>
      </c>
      <c r="E8">
        <f t="shared" si="0"/>
        <v>1</v>
      </c>
      <c r="F8">
        <f t="shared" si="1"/>
        <v>23.99</v>
      </c>
      <c r="H8" s="24" t="s">
        <v>59</v>
      </c>
      <c r="I8" s="24" t="s">
        <v>189</v>
      </c>
    </row>
    <row r="9" spans="2:9">
      <c r="B9" s="15" t="s">
        <v>97</v>
      </c>
      <c r="C9" s="15" t="s">
        <v>190</v>
      </c>
      <c r="D9" s="17">
        <v>25.9</v>
      </c>
      <c r="E9">
        <f t="shared" si="0"/>
        <v>1</v>
      </c>
      <c r="F9">
        <f t="shared" si="1"/>
        <v>25.9</v>
      </c>
      <c r="H9" s="24" t="s">
        <v>67</v>
      </c>
      <c r="I9" s="24" t="s">
        <v>191</v>
      </c>
    </row>
    <row r="10" spans="2:9" ht="22.5">
      <c r="B10" s="15" t="s">
        <v>143</v>
      </c>
      <c r="C10" s="15" t="s">
        <v>192</v>
      </c>
      <c r="D10" s="16">
        <v>11.29</v>
      </c>
      <c r="E10">
        <f t="shared" si="0"/>
        <v>1</v>
      </c>
      <c r="F10">
        <f t="shared" si="1"/>
        <v>11.29</v>
      </c>
      <c r="H10" s="24" t="s">
        <v>93</v>
      </c>
      <c r="I10" s="24" t="s">
        <v>193</v>
      </c>
    </row>
    <row r="11" spans="2:9">
      <c r="B11" s="15" t="s">
        <v>57</v>
      </c>
      <c r="C11" s="15" t="s">
        <v>194</v>
      </c>
      <c r="D11" s="16">
        <v>94.19</v>
      </c>
      <c r="E11">
        <f t="shared" si="0"/>
        <v>1</v>
      </c>
      <c r="F11">
        <f t="shared" si="1"/>
        <v>94.19</v>
      </c>
      <c r="H11" s="24" t="s">
        <v>99</v>
      </c>
      <c r="I11" s="24" t="s">
        <v>195</v>
      </c>
    </row>
    <row r="12" spans="2:9">
      <c r="B12" s="15" t="s">
        <v>81</v>
      </c>
      <c r="C12" s="15" t="s">
        <v>196</v>
      </c>
      <c r="D12" s="16">
        <v>92.49</v>
      </c>
      <c r="E12">
        <f t="shared" si="0"/>
        <v>1</v>
      </c>
      <c r="F12">
        <f t="shared" si="1"/>
        <v>92.49</v>
      </c>
      <c r="H12" s="24" t="s">
        <v>109</v>
      </c>
      <c r="I12" s="24" t="s">
        <v>197</v>
      </c>
    </row>
    <row r="13" spans="2:9">
      <c r="B13" s="15" t="s">
        <v>107</v>
      </c>
      <c r="C13" s="15" t="s">
        <v>198</v>
      </c>
      <c r="D13" s="16">
        <v>99.99</v>
      </c>
      <c r="E13">
        <f t="shared" si="0"/>
        <v>1</v>
      </c>
      <c r="F13">
        <f t="shared" si="1"/>
        <v>99.99</v>
      </c>
      <c r="H13" s="24" t="s">
        <v>117</v>
      </c>
      <c r="I13" s="24" t="s">
        <v>199</v>
      </c>
    </row>
    <row r="14" spans="2:9">
      <c r="B14" s="15" t="s">
        <v>121</v>
      </c>
      <c r="C14" s="15" t="s">
        <v>200</v>
      </c>
      <c r="D14" s="16">
        <v>123.99</v>
      </c>
      <c r="E14">
        <f t="shared" si="0"/>
        <v>1</v>
      </c>
      <c r="F14">
        <f t="shared" si="1"/>
        <v>123.99</v>
      </c>
      <c r="H14" s="24" t="s">
        <v>123</v>
      </c>
      <c r="I14" s="24" t="s">
        <v>201</v>
      </c>
    </row>
    <row r="15" spans="2:9">
      <c r="B15" s="15" t="s">
        <v>133</v>
      </c>
      <c r="C15" s="15" t="s">
        <v>202</v>
      </c>
      <c r="D15" s="16">
        <v>124.99</v>
      </c>
      <c r="E15">
        <f t="shared" si="0"/>
        <v>1</v>
      </c>
      <c r="F15">
        <f t="shared" si="1"/>
        <v>124.99</v>
      </c>
      <c r="H15" s="24" t="s">
        <v>129</v>
      </c>
      <c r="I15" s="24" t="s">
        <v>203</v>
      </c>
    </row>
    <row r="16" spans="2:9">
      <c r="B16" s="15" t="s">
        <v>17</v>
      </c>
      <c r="C16" s="15" t="s">
        <v>204</v>
      </c>
      <c r="D16" s="16">
        <v>19.190000000000001</v>
      </c>
      <c r="E16">
        <f t="shared" si="0"/>
        <v>1</v>
      </c>
      <c r="F16">
        <f t="shared" si="1"/>
        <v>19.190000000000001</v>
      </c>
      <c r="H16" s="24" t="s">
        <v>135</v>
      </c>
      <c r="I16" s="24" t="s">
        <v>205</v>
      </c>
    </row>
    <row r="17" spans="2:9">
      <c r="B17" s="15" t="s">
        <v>25</v>
      </c>
      <c r="C17" s="15" t="s">
        <v>206</v>
      </c>
      <c r="D17" s="16">
        <v>92.39</v>
      </c>
      <c r="E17">
        <f t="shared" si="0"/>
        <v>1</v>
      </c>
      <c r="F17">
        <f t="shared" si="1"/>
        <v>92.39</v>
      </c>
      <c r="H17" s="24" t="s">
        <v>164</v>
      </c>
      <c r="I17" s="24" t="s">
        <v>207</v>
      </c>
    </row>
    <row r="18" spans="2:9">
      <c r="B18" s="15" t="s">
        <v>51</v>
      </c>
      <c r="C18" s="15" t="s">
        <v>208</v>
      </c>
      <c r="D18" s="16">
        <v>22.09</v>
      </c>
      <c r="E18">
        <f t="shared" si="0"/>
        <v>1</v>
      </c>
      <c r="F18">
        <f t="shared" si="1"/>
        <v>22.09</v>
      </c>
      <c r="H18" s="24" t="s">
        <v>174</v>
      </c>
      <c r="I18" s="24" t="s">
        <v>209</v>
      </c>
    </row>
    <row r="19" spans="2:9">
      <c r="B19" s="15" t="s">
        <v>61</v>
      </c>
      <c r="C19" s="15" t="s">
        <v>210</v>
      </c>
      <c r="D19" s="16">
        <v>105.59</v>
      </c>
      <c r="E19">
        <f t="shared" si="0"/>
        <v>1</v>
      </c>
      <c r="F19">
        <f t="shared" si="1"/>
        <v>105.59</v>
      </c>
    </row>
    <row r="20" spans="2:9">
      <c r="B20" s="15" t="s">
        <v>75</v>
      </c>
      <c r="C20" s="15" t="s">
        <v>211</v>
      </c>
      <c r="D20" s="16">
        <v>22.99</v>
      </c>
      <c r="E20">
        <f t="shared" si="0"/>
        <v>1</v>
      </c>
      <c r="F20">
        <f t="shared" si="1"/>
        <v>22.99</v>
      </c>
    </row>
    <row r="21" spans="2:9">
      <c r="B21" s="15" t="s">
        <v>85</v>
      </c>
      <c r="C21" s="15" t="s">
        <v>212</v>
      </c>
      <c r="D21" s="17">
        <v>110.9</v>
      </c>
      <c r="E21">
        <f t="shared" si="0"/>
        <v>1</v>
      </c>
      <c r="F21">
        <f t="shared" si="1"/>
        <v>110.9</v>
      </c>
    </row>
    <row r="22" spans="2:9">
      <c r="B22" s="15" t="s">
        <v>101</v>
      </c>
      <c r="C22" s="15" t="s">
        <v>213</v>
      </c>
      <c r="D22" s="16">
        <v>23.29</v>
      </c>
      <c r="E22">
        <f t="shared" si="0"/>
        <v>1</v>
      </c>
      <c r="F22">
        <f t="shared" si="1"/>
        <v>23.29</v>
      </c>
    </row>
    <row r="23" spans="2:9">
      <c r="B23" s="15" t="s">
        <v>111</v>
      </c>
      <c r="C23" s="15" t="s">
        <v>214</v>
      </c>
      <c r="D23" s="16">
        <v>113.49</v>
      </c>
      <c r="E23">
        <f t="shared" si="0"/>
        <v>1</v>
      </c>
      <c r="F23">
        <f t="shared" si="1"/>
        <v>113.49</v>
      </c>
    </row>
    <row r="24" spans="2:9">
      <c r="B24" s="15" t="s">
        <v>145</v>
      </c>
      <c r="C24" s="15" t="s">
        <v>215</v>
      </c>
      <c r="D24" s="16">
        <v>5.0599999999999996</v>
      </c>
      <c r="E24">
        <f t="shared" si="0"/>
        <v>1</v>
      </c>
      <c r="F24">
        <f t="shared" si="1"/>
        <v>5.0599999999999996</v>
      </c>
    </row>
    <row r="25" spans="2:9">
      <c r="B25" s="15" t="s">
        <v>91</v>
      </c>
      <c r="C25" s="15" t="s">
        <v>179</v>
      </c>
      <c r="D25" s="16">
        <v>22.79</v>
      </c>
      <c r="E25">
        <f t="shared" si="0"/>
        <v>0</v>
      </c>
      <c r="F25">
        <f t="shared" si="1"/>
        <v>0</v>
      </c>
    </row>
    <row r="26" spans="2:9">
      <c r="B26" s="15" t="s">
        <v>162</v>
      </c>
      <c r="C26" s="15" t="s">
        <v>216</v>
      </c>
      <c r="D26" s="16">
        <v>21.59</v>
      </c>
      <c r="E26">
        <f t="shared" si="0"/>
        <v>1</v>
      </c>
      <c r="F26">
        <f t="shared" si="1"/>
        <v>21.59</v>
      </c>
    </row>
    <row r="27" spans="2:9">
      <c r="B27" s="15" t="s">
        <v>172</v>
      </c>
      <c r="C27" s="15" t="s">
        <v>217</v>
      </c>
      <c r="D27" s="16">
        <v>21.59</v>
      </c>
      <c r="E27">
        <f t="shared" si="0"/>
        <v>1</v>
      </c>
      <c r="F27">
        <f t="shared" si="1"/>
        <v>21.59</v>
      </c>
    </row>
    <row r="28" spans="2:9">
      <c r="B28" s="15" t="s">
        <v>156</v>
      </c>
      <c r="C28" s="15" t="s">
        <v>218</v>
      </c>
      <c r="D28" s="16">
        <v>7.69</v>
      </c>
      <c r="E28">
        <f t="shared" si="0"/>
        <v>1</v>
      </c>
      <c r="F28">
        <f t="shared" si="1"/>
        <v>7.69</v>
      </c>
    </row>
    <row r="29" spans="2:9">
      <c r="B29" s="15" t="s">
        <v>33</v>
      </c>
      <c r="C29" s="15" t="s">
        <v>219</v>
      </c>
      <c r="D29" s="16">
        <v>21.29</v>
      </c>
      <c r="E29">
        <f t="shared" si="0"/>
        <v>1</v>
      </c>
      <c r="F29">
        <f t="shared" si="1"/>
        <v>21.29</v>
      </c>
    </row>
    <row r="30" spans="2:9">
      <c r="B30" s="15" t="s">
        <v>77</v>
      </c>
      <c r="C30" s="15" t="s">
        <v>220</v>
      </c>
      <c r="D30" s="16">
        <v>22.99</v>
      </c>
      <c r="E30">
        <f t="shared" si="0"/>
        <v>1</v>
      </c>
      <c r="F30">
        <f t="shared" si="1"/>
        <v>22.99</v>
      </c>
    </row>
    <row r="31" spans="2:9">
      <c r="B31" s="15" t="s">
        <v>87</v>
      </c>
      <c r="C31" s="15" t="s">
        <v>221</v>
      </c>
      <c r="D31" s="17">
        <v>110.9</v>
      </c>
      <c r="E31">
        <f t="shared" si="0"/>
        <v>1</v>
      </c>
      <c r="F31">
        <f t="shared" si="1"/>
        <v>110.9</v>
      </c>
    </row>
    <row r="32" spans="2:9">
      <c r="B32" s="15" t="s">
        <v>103</v>
      </c>
      <c r="C32" s="15" t="s">
        <v>222</v>
      </c>
      <c r="D32" s="16">
        <v>23.29</v>
      </c>
      <c r="E32">
        <f t="shared" si="0"/>
        <v>1</v>
      </c>
      <c r="F32">
        <f t="shared" si="1"/>
        <v>23.29</v>
      </c>
    </row>
    <row r="33" spans="2:6">
      <c r="B33" s="15" t="s">
        <v>113</v>
      </c>
      <c r="C33" s="15" t="s">
        <v>223</v>
      </c>
      <c r="D33" s="16">
        <v>113.49</v>
      </c>
      <c r="E33">
        <f t="shared" si="0"/>
        <v>1</v>
      </c>
      <c r="F33">
        <f t="shared" si="1"/>
        <v>113.49</v>
      </c>
    </row>
    <row r="34" spans="2:6">
      <c r="B34" s="15" t="s">
        <v>125</v>
      </c>
      <c r="C34" s="15" t="s">
        <v>224</v>
      </c>
      <c r="D34" s="16">
        <v>120.79</v>
      </c>
      <c r="E34">
        <f t="shared" si="0"/>
        <v>1</v>
      </c>
      <c r="F34">
        <f t="shared" si="1"/>
        <v>120.79</v>
      </c>
    </row>
    <row r="35" spans="2:6">
      <c r="B35" s="15" t="s">
        <v>147</v>
      </c>
      <c r="C35" s="15" t="s">
        <v>225</v>
      </c>
      <c r="D35" s="16">
        <v>5.0599999999999996</v>
      </c>
      <c r="E35">
        <f t="shared" si="0"/>
        <v>1</v>
      </c>
      <c r="F35">
        <f t="shared" si="1"/>
        <v>5.0599999999999996</v>
      </c>
    </row>
    <row r="36" spans="2:6">
      <c r="B36" s="15" t="s">
        <v>149</v>
      </c>
      <c r="C36" s="15" t="s">
        <v>226</v>
      </c>
      <c r="D36" s="16">
        <v>17.489999999999998</v>
      </c>
      <c r="E36">
        <f t="shared" si="0"/>
        <v>1</v>
      </c>
      <c r="F36">
        <f t="shared" si="1"/>
        <v>17.489999999999998</v>
      </c>
    </row>
    <row r="37" spans="2:6">
      <c r="B37" s="15" t="s">
        <v>53</v>
      </c>
      <c r="C37" s="15" t="s">
        <v>227</v>
      </c>
      <c r="D37" s="16">
        <v>22.09</v>
      </c>
      <c r="E37">
        <f t="shared" si="0"/>
        <v>1</v>
      </c>
      <c r="F37">
        <f t="shared" si="1"/>
        <v>22.09</v>
      </c>
    </row>
    <row r="38" spans="2:6">
      <c r="B38" s="15" t="s">
        <v>63</v>
      </c>
      <c r="C38" s="15" t="s">
        <v>228</v>
      </c>
      <c r="D38" s="16">
        <v>105.59</v>
      </c>
      <c r="E38">
        <f t="shared" si="0"/>
        <v>1</v>
      </c>
      <c r="F38">
        <f t="shared" si="1"/>
        <v>105.59</v>
      </c>
    </row>
    <row r="39" spans="2:6">
      <c r="B39" s="15" t="s">
        <v>153</v>
      </c>
      <c r="C39" s="15" t="s">
        <v>229</v>
      </c>
      <c r="D39" s="16">
        <v>9.19</v>
      </c>
      <c r="E39">
        <f t="shared" si="0"/>
        <v>1</v>
      </c>
      <c r="F39">
        <f t="shared" si="1"/>
        <v>9.19</v>
      </c>
    </row>
    <row r="40" spans="2:6">
      <c r="B40" s="15" t="s">
        <v>155</v>
      </c>
      <c r="C40" s="15" t="s">
        <v>230</v>
      </c>
      <c r="D40" s="16">
        <v>6.59</v>
      </c>
      <c r="E40">
        <f t="shared" si="0"/>
        <v>1</v>
      </c>
      <c r="F40">
        <f t="shared" si="1"/>
        <v>6.59</v>
      </c>
    </row>
    <row r="41" spans="2:6">
      <c r="B41" s="15" t="s">
        <v>166</v>
      </c>
      <c r="C41" s="15" t="s">
        <v>231</v>
      </c>
      <c r="D41" s="18">
        <v>1085</v>
      </c>
      <c r="E41">
        <f t="shared" si="0"/>
        <v>1</v>
      </c>
      <c r="F41">
        <f t="shared" si="1"/>
        <v>1085</v>
      </c>
    </row>
    <row r="42" spans="2:6">
      <c r="B42" s="15" t="s">
        <v>19</v>
      </c>
      <c r="C42" s="15" t="s">
        <v>232</v>
      </c>
      <c r="D42" s="17">
        <v>15.9</v>
      </c>
      <c r="E42">
        <f t="shared" si="0"/>
        <v>1</v>
      </c>
      <c r="F42">
        <f t="shared" si="1"/>
        <v>15.9</v>
      </c>
    </row>
    <row r="43" spans="2:6">
      <c r="B43" s="15" t="s">
        <v>27</v>
      </c>
      <c r="C43" s="15" t="s">
        <v>233</v>
      </c>
      <c r="D43" s="16">
        <v>63.39</v>
      </c>
      <c r="E43">
        <f t="shared" si="0"/>
        <v>1</v>
      </c>
      <c r="F43">
        <f t="shared" si="1"/>
        <v>63.39</v>
      </c>
    </row>
    <row r="44" spans="2:6">
      <c r="B44" s="15" t="s">
        <v>35</v>
      </c>
      <c r="C44" s="15" t="s">
        <v>234</v>
      </c>
      <c r="D44" s="16">
        <v>15.99</v>
      </c>
      <c r="E44">
        <f t="shared" si="0"/>
        <v>1</v>
      </c>
      <c r="F44">
        <f t="shared" si="1"/>
        <v>15.99</v>
      </c>
    </row>
    <row r="45" spans="2:6">
      <c r="B45" s="15" t="s">
        <v>41</v>
      </c>
      <c r="C45" s="15" t="s">
        <v>235</v>
      </c>
      <c r="D45" s="16">
        <v>63.59</v>
      </c>
      <c r="E45">
        <f t="shared" si="0"/>
        <v>1</v>
      </c>
      <c r="F45">
        <f t="shared" si="1"/>
        <v>63.59</v>
      </c>
    </row>
    <row r="46" spans="2:6">
      <c r="B46" s="15" t="s">
        <v>45</v>
      </c>
      <c r="C46" s="15" t="s">
        <v>236</v>
      </c>
      <c r="D46" s="18">
        <v>3035</v>
      </c>
      <c r="E46">
        <f t="shared" si="0"/>
        <v>1</v>
      </c>
      <c r="F46">
        <f t="shared" si="1"/>
        <v>3035</v>
      </c>
    </row>
    <row r="47" spans="2:6">
      <c r="B47" s="15" t="s">
        <v>79</v>
      </c>
      <c r="C47" s="15" t="s">
        <v>237</v>
      </c>
      <c r="D47" s="16">
        <v>16.79</v>
      </c>
      <c r="E47">
        <f t="shared" si="0"/>
        <v>1</v>
      </c>
      <c r="F47">
        <f t="shared" si="1"/>
        <v>16.79</v>
      </c>
    </row>
    <row r="48" spans="2:6">
      <c r="B48" s="15" t="s">
        <v>89</v>
      </c>
      <c r="C48" s="15" t="s">
        <v>238</v>
      </c>
      <c r="D48" s="17">
        <v>66.900000000000006</v>
      </c>
      <c r="E48">
        <f t="shared" si="0"/>
        <v>1</v>
      </c>
      <c r="F48">
        <f t="shared" si="1"/>
        <v>66.900000000000006</v>
      </c>
    </row>
    <row r="49" spans="2:6">
      <c r="B49" s="15" t="s">
        <v>95</v>
      </c>
      <c r="C49" s="15" t="s">
        <v>239</v>
      </c>
      <c r="D49" s="18">
        <v>3217</v>
      </c>
      <c r="E49">
        <f t="shared" si="0"/>
        <v>1</v>
      </c>
      <c r="F49">
        <f t="shared" si="1"/>
        <v>3217</v>
      </c>
    </row>
    <row r="50" spans="2:6">
      <c r="B50" s="15" t="s">
        <v>105</v>
      </c>
      <c r="C50" s="15" t="s">
        <v>240</v>
      </c>
      <c r="D50" s="16">
        <v>17.690000000000001</v>
      </c>
      <c r="E50">
        <f t="shared" si="0"/>
        <v>1</v>
      </c>
      <c r="F50">
        <f t="shared" si="1"/>
        <v>17.690000000000001</v>
      </c>
    </row>
    <row r="51" spans="2:6">
      <c r="B51" s="15" t="s">
        <v>115</v>
      </c>
      <c r="C51" s="15" t="s">
        <v>241</v>
      </c>
      <c r="D51" s="16">
        <v>70.09</v>
      </c>
      <c r="E51">
        <f t="shared" si="0"/>
        <v>1</v>
      </c>
      <c r="F51">
        <f t="shared" si="1"/>
        <v>70.09</v>
      </c>
    </row>
    <row r="52" spans="2:6">
      <c r="B52" s="15" t="s">
        <v>119</v>
      </c>
      <c r="C52" s="15" t="s">
        <v>242</v>
      </c>
      <c r="D52" s="18">
        <v>3247</v>
      </c>
      <c r="E52">
        <f t="shared" si="0"/>
        <v>1</v>
      </c>
      <c r="F52">
        <f t="shared" si="1"/>
        <v>3247</v>
      </c>
    </row>
    <row r="53" spans="2:6">
      <c r="B53" s="15" t="s">
        <v>127</v>
      </c>
      <c r="C53" s="15" t="s">
        <v>243</v>
      </c>
      <c r="D53" s="16">
        <v>74.09</v>
      </c>
      <c r="E53">
        <f t="shared" si="0"/>
        <v>1</v>
      </c>
      <c r="F53">
        <f t="shared" si="1"/>
        <v>74.09</v>
      </c>
    </row>
    <row r="54" spans="2:6">
      <c r="B54" s="15" t="s">
        <v>131</v>
      </c>
      <c r="C54" s="15" t="s">
        <v>244</v>
      </c>
      <c r="D54" s="18">
        <v>3318</v>
      </c>
      <c r="E54">
        <f t="shared" si="0"/>
        <v>1</v>
      </c>
      <c r="F54">
        <f t="shared" si="1"/>
        <v>3318</v>
      </c>
    </row>
    <row r="55" spans="2:6">
      <c r="B55" s="15" t="s">
        <v>137</v>
      </c>
      <c r="C55" s="15" t="s">
        <v>245</v>
      </c>
      <c r="D55" s="16">
        <v>88.29</v>
      </c>
      <c r="E55">
        <f t="shared" si="0"/>
        <v>1</v>
      </c>
      <c r="F55">
        <f t="shared" si="1"/>
        <v>88.29</v>
      </c>
    </row>
    <row r="56" spans="2:6">
      <c r="B56" s="15" t="s">
        <v>55</v>
      </c>
      <c r="C56" s="15" t="s">
        <v>246</v>
      </c>
      <c r="D56" s="16">
        <v>16.690000000000001</v>
      </c>
      <c r="E56">
        <f t="shared" si="0"/>
        <v>1</v>
      </c>
      <c r="F56">
        <f t="shared" si="1"/>
        <v>16.690000000000001</v>
      </c>
    </row>
    <row r="57" spans="2:6">
      <c r="B57" s="15" t="s">
        <v>65</v>
      </c>
      <c r="C57" s="15" t="s">
        <v>247</v>
      </c>
      <c r="D57" s="16">
        <v>65.989999999999995</v>
      </c>
      <c r="E57">
        <f t="shared" si="0"/>
        <v>1</v>
      </c>
      <c r="F57">
        <f t="shared" si="1"/>
        <v>65.989999999999995</v>
      </c>
    </row>
    <row r="58" spans="2:6">
      <c r="B58" s="15" t="s">
        <v>69</v>
      </c>
      <c r="C58" s="15" t="s">
        <v>248</v>
      </c>
      <c r="D58" s="18">
        <v>3095</v>
      </c>
      <c r="E58">
        <f t="shared" si="0"/>
        <v>1</v>
      </c>
      <c r="F58">
        <f t="shared" si="1"/>
        <v>3095</v>
      </c>
    </row>
    <row r="59" spans="2:6">
      <c r="B59" s="15" t="s">
        <v>141</v>
      </c>
      <c r="C59" s="15" t="s">
        <v>249</v>
      </c>
      <c r="D59" s="16">
        <v>14.19</v>
      </c>
      <c r="E59">
        <f t="shared" si="0"/>
        <v>1</v>
      </c>
      <c r="F59">
        <f t="shared" si="1"/>
        <v>14.19</v>
      </c>
    </row>
    <row r="60" spans="2:6">
      <c r="B60" s="15" t="s">
        <v>151</v>
      </c>
      <c r="C60" s="15" t="s">
        <v>250</v>
      </c>
      <c r="D60" s="16">
        <v>14.39</v>
      </c>
      <c r="E60">
        <f t="shared" si="0"/>
        <v>1</v>
      </c>
      <c r="F60">
        <f t="shared" si="1"/>
        <v>14.39</v>
      </c>
    </row>
    <row r="61" spans="2:6">
      <c r="B61" s="15" t="s">
        <v>139</v>
      </c>
      <c r="C61" s="15" t="s">
        <v>251</v>
      </c>
      <c r="D61" s="16">
        <v>92.39</v>
      </c>
      <c r="E61">
        <f t="shared" si="0"/>
        <v>1</v>
      </c>
      <c r="F61">
        <f t="shared" si="1"/>
        <v>92.39</v>
      </c>
    </row>
    <row r="62" spans="2:6">
      <c r="B62" s="15" t="s">
        <v>158</v>
      </c>
      <c r="C62" s="15" t="s">
        <v>252</v>
      </c>
      <c r="D62" s="16">
        <v>31.79</v>
      </c>
      <c r="E62">
        <f t="shared" si="0"/>
        <v>1</v>
      </c>
      <c r="F62">
        <f t="shared" si="1"/>
        <v>31.79</v>
      </c>
    </row>
    <row r="63" spans="2:6">
      <c r="B63" s="15" t="s">
        <v>168</v>
      </c>
      <c r="C63" s="15" t="s">
        <v>253</v>
      </c>
      <c r="D63" s="16">
        <v>32.39</v>
      </c>
      <c r="E63">
        <f t="shared" si="0"/>
        <v>1</v>
      </c>
      <c r="F63">
        <f t="shared" si="1"/>
        <v>32.39</v>
      </c>
    </row>
    <row r="64" spans="2:6">
      <c r="B64" s="15" t="s">
        <v>160</v>
      </c>
      <c r="C64" s="15" t="s">
        <v>254</v>
      </c>
      <c r="D64" s="17">
        <v>28.9</v>
      </c>
      <c r="E64">
        <f t="shared" si="0"/>
        <v>1</v>
      </c>
      <c r="F64">
        <f t="shared" si="1"/>
        <v>28.9</v>
      </c>
    </row>
    <row r="65" spans="2:6">
      <c r="B65" s="15" t="s">
        <v>170</v>
      </c>
      <c r="C65" s="15" t="s">
        <v>255</v>
      </c>
      <c r="D65" s="16">
        <v>29.49</v>
      </c>
      <c r="E65">
        <f t="shared" si="0"/>
        <v>1</v>
      </c>
      <c r="F65">
        <f t="shared" si="1"/>
        <v>29.49</v>
      </c>
    </row>
    <row r="66" spans="2:6">
      <c r="B66" s="15" t="s">
        <v>15</v>
      </c>
      <c r="C66" s="15" t="s">
        <v>181</v>
      </c>
      <c r="D66" s="17">
        <v>19.899999999999999</v>
      </c>
      <c r="E66">
        <f t="shared" si="0"/>
        <v>0</v>
      </c>
      <c r="F66">
        <f t="shared" si="1"/>
        <v>0</v>
      </c>
    </row>
    <row r="67" spans="2:6">
      <c r="B67" s="15" t="s">
        <v>31</v>
      </c>
      <c r="C67" s="15" t="s">
        <v>256</v>
      </c>
      <c r="D67" s="17">
        <v>20.9</v>
      </c>
      <c r="E67">
        <f t="shared" si="0"/>
        <v>1</v>
      </c>
      <c r="F67">
        <f t="shared" si="1"/>
        <v>20.9</v>
      </c>
    </row>
    <row r="68" spans="2:6">
      <c r="B68" s="15" t="s">
        <v>49</v>
      </c>
      <c r="C68" s="15" t="s">
        <v>187</v>
      </c>
      <c r="D68" s="16">
        <v>22.99</v>
      </c>
      <c r="E68">
        <f t="shared" ref="E68:E84" si="2">IF(ISERROR(VLOOKUP(B68,H:H,1,0)),1,0)</f>
        <v>0</v>
      </c>
      <c r="F68">
        <f t="shared" ref="F68:F84" si="3">D68*E68</f>
        <v>0</v>
      </c>
    </row>
    <row r="69" spans="2:6">
      <c r="B69" s="15" t="s">
        <v>73</v>
      </c>
      <c r="C69" s="15" t="s">
        <v>257</v>
      </c>
      <c r="D69" s="16">
        <v>21.59</v>
      </c>
      <c r="E69">
        <f t="shared" si="2"/>
        <v>1</v>
      </c>
      <c r="F69">
        <f t="shared" si="3"/>
        <v>21.59</v>
      </c>
    </row>
    <row r="70" spans="2:6">
      <c r="B70" s="15" t="s">
        <v>99</v>
      </c>
      <c r="C70" s="15" t="s">
        <v>195</v>
      </c>
      <c r="D70" s="16">
        <v>24.59</v>
      </c>
      <c r="E70">
        <f t="shared" si="2"/>
        <v>0</v>
      </c>
      <c r="F70">
        <f t="shared" si="3"/>
        <v>0</v>
      </c>
    </row>
    <row r="71" spans="2:6">
      <c r="B71" s="15" t="s">
        <v>174</v>
      </c>
      <c r="C71" s="15" t="s">
        <v>209</v>
      </c>
      <c r="D71" s="19">
        <v>149</v>
      </c>
      <c r="E71">
        <f t="shared" si="2"/>
        <v>0</v>
      </c>
      <c r="F71">
        <f t="shared" si="3"/>
        <v>0</v>
      </c>
    </row>
    <row r="72" spans="2:6">
      <c r="B72" s="15" t="s">
        <v>23</v>
      </c>
      <c r="C72" s="15" t="s">
        <v>183</v>
      </c>
      <c r="D72" s="16">
        <v>76.790000000000006</v>
      </c>
      <c r="E72">
        <f t="shared" si="2"/>
        <v>0</v>
      </c>
      <c r="F72">
        <f t="shared" si="3"/>
        <v>0</v>
      </c>
    </row>
    <row r="73" spans="2:6">
      <c r="B73" s="15" t="s">
        <v>39</v>
      </c>
      <c r="C73" s="15" t="s">
        <v>258</v>
      </c>
      <c r="D73" s="16">
        <v>78.489999999999995</v>
      </c>
      <c r="E73">
        <f t="shared" si="2"/>
        <v>1</v>
      </c>
      <c r="F73">
        <f t="shared" si="3"/>
        <v>78.489999999999995</v>
      </c>
    </row>
    <row r="74" spans="2:6">
      <c r="B74" s="15" t="s">
        <v>59</v>
      </c>
      <c r="C74" s="15" t="s">
        <v>189</v>
      </c>
      <c r="D74" s="16">
        <v>89.49</v>
      </c>
      <c r="E74">
        <f t="shared" si="2"/>
        <v>0</v>
      </c>
      <c r="F74">
        <f t="shared" si="3"/>
        <v>0</v>
      </c>
    </row>
    <row r="75" spans="2:6">
      <c r="B75" s="15" t="s">
        <v>83</v>
      </c>
      <c r="C75" s="15" t="s">
        <v>259</v>
      </c>
      <c r="D75" s="16">
        <v>83.49</v>
      </c>
      <c r="E75">
        <f t="shared" si="2"/>
        <v>1</v>
      </c>
      <c r="F75">
        <f t="shared" si="3"/>
        <v>83.49</v>
      </c>
    </row>
    <row r="76" spans="2:6">
      <c r="B76" s="15" t="s">
        <v>109</v>
      </c>
      <c r="C76" s="15" t="s">
        <v>197</v>
      </c>
      <c r="D76" s="16">
        <v>94.99</v>
      </c>
      <c r="E76">
        <f t="shared" si="2"/>
        <v>0</v>
      </c>
      <c r="F76">
        <f t="shared" si="3"/>
        <v>0</v>
      </c>
    </row>
    <row r="77" spans="2:6">
      <c r="B77" s="15" t="s">
        <v>123</v>
      </c>
      <c r="C77" s="15" t="s">
        <v>201</v>
      </c>
      <c r="D77" s="16">
        <v>117.79</v>
      </c>
      <c r="E77">
        <f t="shared" si="2"/>
        <v>0</v>
      </c>
      <c r="F77">
        <f t="shared" si="3"/>
        <v>0</v>
      </c>
    </row>
    <row r="78" spans="2:6">
      <c r="B78" s="15" t="s">
        <v>135</v>
      </c>
      <c r="C78" s="15" t="s">
        <v>205</v>
      </c>
      <c r="D78" s="16">
        <v>118.69</v>
      </c>
      <c r="E78">
        <f t="shared" si="2"/>
        <v>0</v>
      </c>
      <c r="F78">
        <f t="shared" si="3"/>
        <v>0</v>
      </c>
    </row>
    <row r="79" spans="2:6">
      <c r="B79" s="15" t="s">
        <v>164</v>
      </c>
      <c r="C79" s="15" t="s">
        <v>207</v>
      </c>
      <c r="D79" s="16">
        <v>7.09</v>
      </c>
      <c r="E79">
        <f t="shared" si="2"/>
        <v>0</v>
      </c>
      <c r="F79">
        <f t="shared" si="3"/>
        <v>0</v>
      </c>
    </row>
    <row r="80" spans="2:6">
      <c r="B80" s="15" t="s">
        <v>43</v>
      </c>
      <c r="C80" s="15" t="s">
        <v>185</v>
      </c>
      <c r="D80" s="16">
        <v>21.39</v>
      </c>
      <c r="E80">
        <f t="shared" si="2"/>
        <v>0</v>
      </c>
      <c r="F80">
        <f t="shared" si="3"/>
        <v>0</v>
      </c>
    </row>
    <row r="81" spans="2:6">
      <c r="B81" s="15" t="s">
        <v>67</v>
      </c>
      <c r="C81" s="15" t="s">
        <v>191</v>
      </c>
      <c r="D81" s="16">
        <v>21.79</v>
      </c>
      <c r="E81">
        <f t="shared" si="2"/>
        <v>0</v>
      </c>
      <c r="F81">
        <f t="shared" si="3"/>
        <v>0</v>
      </c>
    </row>
    <row r="82" spans="2:6">
      <c r="B82" s="15" t="s">
        <v>93</v>
      </c>
      <c r="C82" s="15" t="s">
        <v>193</v>
      </c>
      <c r="D82" s="16">
        <v>20.49</v>
      </c>
      <c r="E82">
        <f t="shared" si="2"/>
        <v>0</v>
      </c>
      <c r="F82">
        <f t="shared" si="3"/>
        <v>0</v>
      </c>
    </row>
    <row r="83" spans="2:6">
      <c r="B83" s="15" t="s">
        <v>117</v>
      </c>
      <c r="C83" s="15" t="s">
        <v>199</v>
      </c>
      <c r="D83" s="16">
        <v>22.99</v>
      </c>
      <c r="E83">
        <f t="shared" si="2"/>
        <v>0</v>
      </c>
      <c r="F83">
        <f t="shared" si="3"/>
        <v>0</v>
      </c>
    </row>
    <row r="84" spans="2:6">
      <c r="B84" s="15" t="s">
        <v>129</v>
      </c>
      <c r="C84" s="15" t="s">
        <v>203</v>
      </c>
      <c r="D84" s="16">
        <v>28.49</v>
      </c>
      <c r="E84">
        <f t="shared" si="2"/>
        <v>0</v>
      </c>
      <c r="F84">
        <f t="shared" si="3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Дятлов Алексей Алексеевич</dc:creator>
  <cp:keywords/>
  <dc:description/>
  <cp:lastModifiedBy>X</cp:lastModifiedBy>
  <cp:revision/>
  <dcterms:created xsi:type="dcterms:W3CDTF">2021-06-25T07:57:22Z</dcterms:created>
  <dcterms:modified xsi:type="dcterms:W3CDTF">2025-06-03T09:06:01Z</dcterms:modified>
  <cp:category/>
  <cp:contentStatus/>
</cp:coreProperties>
</file>